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fiscallab-my.sharepoint.com/personal/patrick_horan_fiscallab_onmicrosoft_com/Documents/"/>
    </mc:Choice>
  </mc:AlternateContent>
  <xr:revisionPtr revIDLastSave="0" documentId="8_{742CFF82-428F-432F-9CCF-A9509091BB0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" l="1"/>
  <c r="D11" i="1"/>
  <c r="Q3" i="1"/>
  <c r="P3" i="1"/>
  <c r="Q10" i="1"/>
  <c r="P10" i="1"/>
  <c r="Q9" i="1"/>
  <c r="P9" i="1"/>
  <c r="Q7" i="1"/>
  <c r="P7" i="1"/>
  <c r="Q6" i="1"/>
  <c r="P6" i="1"/>
  <c r="Q15" i="1"/>
  <c r="P15" i="1"/>
  <c r="Q14" i="1"/>
  <c r="P14" i="1"/>
  <c r="Q13" i="1"/>
  <c r="P13" i="1"/>
  <c r="Q21" i="1"/>
  <c r="P21" i="1"/>
  <c r="Q20" i="1"/>
  <c r="P20" i="1"/>
  <c r="Q19" i="1"/>
  <c r="P19" i="1"/>
  <c r="Q18" i="1"/>
  <c r="P18" i="1"/>
  <c r="Q52" i="1"/>
  <c r="P52" i="1"/>
  <c r="Q43" i="1"/>
  <c r="P43" i="1"/>
  <c r="Q42" i="1"/>
  <c r="P42" i="1"/>
  <c r="Q41" i="1"/>
  <c r="P41" i="1"/>
  <c r="Q39" i="1"/>
  <c r="P39" i="1"/>
  <c r="Q38" i="1"/>
  <c r="P38" i="1"/>
  <c r="Q37" i="1"/>
  <c r="P37" i="1"/>
  <c r="Q34" i="1"/>
  <c r="P34" i="1"/>
  <c r="Q33" i="1"/>
  <c r="P33" i="1"/>
  <c r="Q47" i="1"/>
  <c r="P47" i="1"/>
  <c r="Q46" i="1"/>
  <c r="P46" i="1"/>
  <c r="Q48" i="1"/>
  <c r="P48" i="1"/>
  <c r="Q49" i="1"/>
  <c r="P49" i="1"/>
  <c r="Q53" i="1"/>
  <c r="P53" i="1"/>
  <c r="Q55" i="1"/>
  <c r="P55" i="1"/>
  <c r="O22" i="1"/>
  <c r="N22" i="1"/>
  <c r="O21" i="1"/>
  <c r="N21" i="1"/>
  <c r="O20" i="1"/>
  <c r="N20" i="1"/>
  <c r="O19" i="1"/>
  <c r="N19" i="1"/>
  <c r="O15" i="1"/>
  <c r="N15" i="1"/>
  <c r="O16" i="1"/>
  <c r="N16" i="1"/>
  <c r="O14" i="1"/>
  <c r="N14" i="1"/>
  <c r="O11" i="1"/>
  <c r="N11" i="1"/>
  <c r="O8" i="1"/>
  <c r="N8" i="1"/>
  <c r="O4" i="1"/>
  <c r="N4" i="1"/>
  <c r="O56" i="1"/>
  <c r="N56" i="1"/>
  <c r="O55" i="1"/>
  <c r="N55" i="1"/>
  <c r="O54" i="1"/>
  <c r="N54" i="1"/>
  <c r="O53" i="1"/>
  <c r="N53" i="1"/>
  <c r="O50" i="1"/>
  <c r="N50" i="1"/>
  <c r="O49" i="1"/>
  <c r="N49" i="1"/>
  <c r="O48" i="1"/>
  <c r="N48" i="1"/>
  <c r="O44" i="1"/>
  <c r="N44" i="1"/>
  <c r="O40" i="1"/>
  <c r="N40" i="1"/>
  <c r="O35" i="1"/>
  <c r="N35" i="1"/>
  <c r="F11" i="1"/>
  <c r="G11" i="1"/>
  <c r="H11" i="1"/>
  <c r="I11" i="1"/>
  <c r="J11" i="1"/>
  <c r="K11" i="1"/>
  <c r="L11" i="1"/>
  <c r="M11" i="1"/>
  <c r="E11" i="1"/>
  <c r="B49" i="1"/>
  <c r="B18" i="1"/>
  <c r="E56" i="1"/>
  <c r="F56" i="1"/>
  <c r="G56" i="1"/>
  <c r="H56" i="1"/>
  <c r="I56" i="1"/>
  <c r="J56" i="1"/>
  <c r="K56" i="1"/>
  <c r="L56" i="1"/>
  <c r="M56" i="1"/>
  <c r="D56" i="1"/>
  <c r="B55" i="1"/>
  <c r="C18" i="1"/>
  <c r="D21" i="1"/>
  <c r="M20" i="1"/>
  <c r="M54" i="1"/>
  <c r="E20" i="1"/>
  <c r="F20" i="1"/>
  <c r="G20" i="1"/>
  <c r="H20" i="1"/>
  <c r="I20" i="1"/>
  <c r="J20" i="1"/>
  <c r="K20" i="1"/>
  <c r="L20" i="1"/>
  <c r="D20" i="1"/>
  <c r="D54" i="1"/>
  <c r="P11" i="1"/>
  <c r="D44" i="1"/>
  <c r="C11" i="1"/>
  <c r="E44" i="1"/>
  <c r="F44" i="1"/>
  <c r="G44" i="1"/>
  <c r="H44" i="1"/>
  <c r="I44" i="1"/>
  <c r="J44" i="1"/>
  <c r="K44" i="1"/>
  <c r="L44" i="1"/>
  <c r="M44" i="1"/>
  <c r="B11" i="1"/>
  <c r="B44" i="1" s="1"/>
  <c r="C42" i="1"/>
  <c r="C43" i="1" s="1"/>
  <c r="C33" i="1"/>
  <c r="C34" i="1" s="1"/>
  <c r="B34" i="1"/>
  <c r="D38" i="1"/>
  <c r="D39" i="1" s="1"/>
  <c r="C6" i="1"/>
  <c r="D6" i="1"/>
  <c r="E6" i="1"/>
  <c r="F6" i="1"/>
  <c r="G6" i="1"/>
  <c r="H6" i="1"/>
  <c r="P8" i="1" s="1"/>
  <c r="I6" i="1"/>
  <c r="J6" i="1"/>
  <c r="K6" i="1"/>
  <c r="L6" i="1"/>
  <c r="M6" i="1"/>
  <c r="Q8" i="1" s="1"/>
  <c r="B6" i="1"/>
  <c r="B13" i="1" s="1"/>
  <c r="E54" i="1"/>
  <c r="F54" i="1"/>
  <c r="G54" i="1"/>
  <c r="H54" i="1"/>
  <c r="I54" i="1"/>
  <c r="J54" i="1"/>
  <c r="K54" i="1"/>
  <c r="L54" i="1"/>
  <c r="C55" i="1"/>
  <c r="D55" i="1" s="1"/>
  <c r="E55" i="1" s="1"/>
  <c r="C56" i="1"/>
  <c r="B53" i="1"/>
  <c r="B52" i="1" s="1"/>
  <c r="C54" i="1"/>
  <c r="C53" i="1"/>
  <c r="D53" i="1" s="1"/>
  <c r="C8" i="1"/>
  <c r="M8" i="1"/>
  <c r="M40" i="1" s="1"/>
  <c r="L8" i="1"/>
  <c r="L40" i="1" s="1"/>
  <c r="K8" i="1"/>
  <c r="K40" i="1" s="1"/>
  <c r="J8" i="1"/>
  <c r="J40" i="1" s="1"/>
  <c r="I8" i="1"/>
  <c r="I40" i="1" s="1"/>
  <c r="H8" i="1"/>
  <c r="H40" i="1" s="1"/>
  <c r="G8" i="1"/>
  <c r="G40" i="1" s="1"/>
  <c r="F8" i="1"/>
  <c r="F40" i="1" s="1"/>
  <c r="E8" i="1"/>
  <c r="E40" i="1" s="1"/>
  <c r="E38" i="1" s="1"/>
  <c r="D8" i="1"/>
  <c r="O7" i="1"/>
  <c r="O9" i="1"/>
  <c r="O10" i="1"/>
  <c r="O3" i="1"/>
  <c r="N9" i="1"/>
  <c r="N10" i="1"/>
  <c r="N7" i="1"/>
  <c r="N3" i="1"/>
  <c r="C16" i="1"/>
  <c r="B16" i="1"/>
  <c r="B42" i="1"/>
  <c r="B43" i="1" s="1"/>
  <c r="C35" i="1"/>
  <c r="B35" i="1"/>
  <c r="C38" i="1"/>
  <c r="C39" i="1" s="1"/>
  <c r="C41" i="1"/>
  <c r="D41" i="1"/>
  <c r="E41" i="1"/>
  <c r="F41" i="1"/>
  <c r="G41" i="1"/>
  <c r="H41" i="1"/>
  <c r="I41" i="1"/>
  <c r="J41" i="1"/>
  <c r="K41" i="1"/>
  <c r="L41" i="1"/>
  <c r="M41" i="1"/>
  <c r="B41" i="1"/>
  <c r="B38" i="1"/>
  <c r="B39" i="1" s="1"/>
  <c r="B50" i="1"/>
  <c r="B37" i="1"/>
  <c r="B46" i="1"/>
  <c r="C44" i="1" l="1"/>
  <c r="Q11" i="1"/>
  <c r="Q44" i="1"/>
  <c r="P44" i="1"/>
  <c r="F38" i="1"/>
  <c r="E39" i="1"/>
  <c r="M14" i="1"/>
  <c r="M48" i="1" s="1"/>
  <c r="M13" i="1"/>
  <c r="L14" i="1"/>
  <c r="L48" i="1" s="1"/>
  <c r="L13" i="1"/>
  <c r="K14" i="1"/>
  <c r="K48" i="1" s="1"/>
  <c r="K13" i="1"/>
  <c r="J14" i="1"/>
  <c r="J48" i="1" s="1"/>
  <c r="J13" i="1"/>
  <c r="I14" i="1"/>
  <c r="I48" i="1" s="1"/>
  <c r="I13" i="1"/>
  <c r="H14" i="1"/>
  <c r="H48" i="1" s="1"/>
  <c r="H13" i="1"/>
  <c r="G14" i="1"/>
  <c r="G48" i="1" s="1"/>
  <c r="G13" i="1"/>
  <c r="F14" i="1"/>
  <c r="F48" i="1" s="1"/>
  <c r="F13" i="1"/>
  <c r="E14" i="1"/>
  <c r="E48" i="1" s="1"/>
  <c r="E13" i="1"/>
  <c r="D14" i="1"/>
  <c r="D48" i="1" s="1"/>
  <c r="D13" i="1"/>
  <c r="C13" i="1"/>
  <c r="C14" i="1"/>
  <c r="D18" i="1"/>
  <c r="E21" i="1"/>
  <c r="C37" i="1"/>
  <c r="C48" i="1"/>
  <c r="C49" i="1" s="1"/>
  <c r="O6" i="1"/>
  <c r="N6" i="1"/>
  <c r="N41" i="1"/>
  <c r="O41" i="1"/>
  <c r="C40" i="1"/>
  <c r="C52" i="1"/>
  <c r="D52" i="1"/>
  <c r="G38" i="1" l="1"/>
  <c r="F39" i="1"/>
  <c r="E18" i="1"/>
  <c r="F21" i="1"/>
  <c r="D4" i="1"/>
  <c r="D16" i="1"/>
  <c r="O13" i="1"/>
  <c r="N13" i="1"/>
  <c r="E53" i="1"/>
  <c r="F53" i="1" s="1"/>
  <c r="G53" i="1" s="1"/>
  <c r="H53" i="1" s="1"/>
  <c r="C46" i="1"/>
  <c r="I53" i="1" l="1"/>
  <c r="J53" i="1" s="1"/>
  <c r="K53" i="1" s="1"/>
  <c r="L53" i="1" s="1"/>
  <c r="M53" i="1" s="1"/>
  <c r="Q54" i="1" s="1"/>
  <c r="P54" i="1"/>
  <c r="D35" i="1"/>
  <c r="D33" i="1"/>
  <c r="D34" i="1" s="1"/>
  <c r="H38" i="1"/>
  <c r="P40" i="1" s="1"/>
  <c r="G39" i="1"/>
  <c r="F18" i="1"/>
  <c r="G21" i="1"/>
  <c r="E4" i="1"/>
  <c r="E16" i="1"/>
  <c r="D42" i="1"/>
  <c r="D43" i="1" s="1"/>
  <c r="C50" i="1"/>
  <c r="E52" i="1"/>
  <c r="F55" i="1"/>
  <c r="E35" i="1" l="1"/>
  <c r="I38" i="1"/>
  <c r="H39" i="1"/>
  <c r="G18" i="1"/>
  <c r="H21" i="1"/>
  <c r="P22" i="1" s="1"/>
  <c r="F4" i="1"/>
  <c r="F16" i="1"/>
  <c r="E33" i="1"/>
  <c r="E34" i="1" s="1"/>
  <c r="F52" i="1"/>
  <c r="G55" i="1"/>
  <c r="F35" i="1" l="1"/>
  <c r="N39" i="1"/>
  <c r="J38" i="1"/>
  <c r="I39" i="1"/>
  <c r="H18" i="1"/>
  <c r="I21" i="1"/>
  <c r="G4" i="1"/>
  <c r="G16" i="1"/>
  <c r="F33" i="1"/>
  <c r="F34" i="1" s="1"/>
  <c r="G52" i="1"/>
  <c r="H55" i="1"/>
  <c r="P56" i="1" s="1"/>
  <c r="G35" i="1" l="1"/>
  <c r="K38" i="1"/>
  <c r="J39" i="1"/>
  <c r="N18" i="1"/>
  <c r="I18" i="1"/>
  <c r="J21" i="1"/>
  <c r="H4" i="1"/>
  <c r="H16" i="1"/>
  <c r="G33" i="1"/>
  <c r="G34" i="1" s="1"/>
  <c r="H52" i="1"/>
  <c r="I55" i="1"/>
  <c r="P16" i="1" l="1"/>
  <c r="H35" i="1"/>
  <c r="P4" i="1"/>
  <c r="P35" i="1"/>
  <c r="L38" i="1"/>
  <c r="K39" i="1"/>
  <c r="J18" i="1"/>
  <c r="K21" i="1"/>
  <c r="I4" i="1"/>
  <c r="I16" i="1"/>
  <c r="H33" i="1"/>
  <c r="H34" i="1" s="1"/>
  <c r="N52" i="1"/>
  <c r="I52" i="1"/>
  <c r="J55" i="1"/>
  <c r="I35" i="1" l="1"/>
  <c r="M38" i="1"/>
  <c r="L39" i="1"/>
  <c r="N34" i="1"/>
  <c r="K18" i="1"/>
  <c r="L21" i="1"/>
  <c r="J4" i="1"/>
  <c r="J16" i="1"/>
  <c r="I33" i="1"/>
  <c r="I34" i="1" s="1"/>
  <c r="N33" i="1"/>
  <c r="J52" i="1"/>
  <c r="K55" i="1"/>
  <c r="J35" i="1" l="1"/>
  <c r="M39" i="1"/>
  <c r="O39" i="1" s="1"/>
  <c r="Q40" i="1"/>
  <c r="L18" i="1"/>
  <c r="M21" i="1"/>
  <c r="K4" i="1"/>
  <c r="K16" i="1"/>
  <c r="J33" i="1"/>
  <c r="J34" i="1" s="1"/>
  <c r="K52" i="1"/>
  <c r="L55" i="1"/>
  <c r="K35" i="1" l="1"/>
  <c r="M18" i="1"/>
  <c r="Q22" i="1"/>
  <c r="O18" i="1"/>
  <c r="M4" i="1"/>
  <c r="M35" i="1" s="1"/>
  <c r="M16" i="1"/>
  <c r="L4" i="1"/>
  <c r="L16" i="1"/>
  <c r="Q16" i="1" s="1"/>
  <c r="K33" i="1"/>
  <c r="K34" i="1" s="1"/>
  <c r="L52" i="1"/>
  <c r="M55" i="1"/>
  <c r="M52" i="1" l="1"/>
  <c r="Q56" i="1"/>
  <c r="L35" i="1"/>
  <c r="Q35" i="1" s="1"/>
  <c r="Q4" i="1"/>
  <c r="M33" i="1"/>
  <c r="M34" i="1" s="1"/>
  <c r="L33" i="1"/>
  <c r="O52" i="1"/>
  <c r="N38" i="1"/>
  <c r="O38" i="1"/>
  <c r="D40" i="1"/>
  <c r="D37" i="1"/>
  <c r="O33" i="1" l="1"/>
  <c r="L34" i="1"/>
  <c r="O34" i="1" s="1"/>
  <c r="D46" i="1"/>
  <c r="D49" i="1"/>
  <c r="E42" i="1" s="1"/>
  <c r="D47" i="1"/>
  <c r="E37" i="1" l="1"/>
  <c r="E43" i="1"/>
  <c r="D50" i="1"/>
  <c r="E49" i="1"/>
  <c r="F42" i="1"/>
  <c r="F43" i="1" s="1"/>
  <c r="E50" i="1"/>
  <c r="E46" i="1"/>
  <c r="E47" i="1" l="1"/>
  <c r="F37" i="1"/>
  <c r="F49" i="1" s="1"/>
  <c r="F46" i="1" l="1"/>
  <c r="G42" i="1" l="1"/>
  <c r="G43" i="1" s="1"/>
  <c r="F50" i="1"/>
  <c r="F47" i="1"/>
  <c r="G37" i="1" l="1"/>
  <c r="G49" i="1" s="1"/>
  <c r="G46" i="1" l="1"/>
  <c r="H42" i="1" l="1"/>
  <c r="H43" i="1" s="1"/>
  <c r="G50" i="1"/>
  <c r="G47" i="1"/>
  <c r="N43" i="1" l="1"/>
  <c r="H37" i="1"/>
  <c r="H49" i="1" s="1"/>
  <c r="N42" i="1"/>
  <c r="H46" i="1" l="1"/>
  <c r="N37" i="1"/>
  <c r="I42" i="1" l="1"/>
  <c r="I43" i="1" s="1"/>
  <c r="H50" i="1"/>
  <c r="H47" i="1"/>
  <c r="N46" i="1"/>
  <c r="N47" i="1" s="1"/>
  <c r="P50" i="1" l="1"/>
  <c r="I37" i="1"/>
  <c r="I49" i="1" s="1"/>
  <c r="I46" i="1" l="1"/>
  <c r="J42" i="1" l="1"/>
  <c r="J43" i="1" s="1"/>
  <c r="I50" i="1"/>
  <c r="I47" i="1"/>
  <c r="J37" i="1" l="1"/>
  <c r="J49" i="1" s="1"/>
  <c r="J46" i="1" l="1"/>
  <c r="K42" i="1" l="1"/>
  <c r="K43" i="1" s="1"/>
  <c r="J50" i="1"/>
  <c r="J47" i="1"/>
  <c r="K37" i="1" l="1"/>
  <c r="K49" i="1" s="1"/>
  <c r="K46" i="1" l="1"/>
  <c r="L42" i="1" l="1"/>
  <c r="L43" i="1" s="1"/>
  <c r="K50" i="1"/>
  <c r="K47" i="1"/>
  <c r="L37" i="1" l="1"/>
  <c r="L49" i="1" s="1"/>
  <c r="L46" i="1" l="1"/>
  <c r="M42" i="1" l="1"/>
  <c r="M43" i="1" s="1"/>
  <c r="O43" i="1" s="1"/>
  <c r="L50" i="1"/>
  <c r="L47" i="1"/>
  <c r="M37" i="1" l="1"/>
  <c r="M49" i="1" s="1"/>
  <c r="O42" i="1"/>
  <c r="M46" i="1" l="1"/>
  <c r="O37" i="1"/>
  <c r="M50" i="1"/>
  <c r="Q50" i="1" s="1"/>
  <c r="M47" i="1" l="1"/>
  <c r="O46" i="1"/>
  <c r="O47" i="1" s="1"/>
</calcChain>
</file>

<file path=xl/sharedStrings.xml><?xml version="1.0" encoding="utf-8"?>
<sst xmlns="http://schemas.openxmlformats.org/spreadsheetml/2006/main" count="58" uniqueCount="31">
  <si>
    <t>Sum</t>
  </si>
  <si>
    <t>Average</t>
  </si>
  <si>
    <t>Baseline</t>
  </si>
  <si>
    <t>Actual, 2024</t>
  </si>
  <si>
    <t>2026–2030</t>
  </si>
  <si>
    <t>2026–2035</t>
  </si>
  <si>
    <t>Revenues</t>
  </si>
  <si>
    <t xml:space="preserve">  Percent of GDP</t>
  </si>
  <si>
    <t>Outlays</t>
  </si>
  <si>
    <t xml:space="preserve">  Mandatory</t>
  </si>
  <si>
    <t xml:space="preserve">    Growth in mandatory outlays</t>
  </si>
  <si>
    <t xml:space="preserve">  Discretionary outlays</t>
  </si>
  <si>
    <t xml:space="preserve">  Net interest</t>
  </si>
  <si>
    <t xml:space="preserve">    Average interest rate</t>
  </si>
  <si>
    <t>Total deficit</t>
  </si>
  <si>
    <t>Other means of financing</t>
  </si>
  <si>
    <t>Debt held by the public</t>
  </si>
  <si>
    <t>GDP</t>
  </si>
  <si>
    <t xml:space="preserve">  Real GDP</t>
  </si>
  <si>
    <t xml:space="preserve">    Percentage change, annual rate</t>
  </si>
  <si>
    <t xml:space="preserve">  GDP Price Index</t>
  </si>
  <si>
    <t>Baseline values from CBO's Budget and Economic Outlook: 2025 to 2035 (www.cbo.gov/publication/60870).</t>
  </si>
  <si>
    <t>Alternative Scenario</t>
  </si>
  <si>
    <t>Additional real GDP growth rate</t>
  </si>
  <si>
    <t>First year cut in mandatory outlays</t>
  </si>
  <si>
    <t>Additional slowed growth in mandatory outlays</t>
  </si>
  <si>
    <t xml:space="preserve">  Change in revenues from baseline</t>
  </si>
  <si>
    <t xml:space="preserve">    Change in mandatory outlays from baseline</t>
  </si>
  <si>
    <t xml:space="preserve">    Change in net interest from baseline</t>
  </si>
  <si>
    <t xml:space="preserve">  Change in deficit from baseline</t>
  </si>
  <si>
    <t xml:space="preserve">  GDP price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</si>
</sst>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0.000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i/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0" xfId="0" applyFont="1"/>
    <xf numFmtId="0" fontId="1" fillId="0" borderId="3" xfId="0" applyFont="1" applyBorder="1"/>
    <xf numFmtId="3" fontId="1" fillId="0" borderId="0" xfId="0" applyNumberFormat="1" applyFont="1"/>
    <xf numFmtId="3" fontId="1" fillId="0" borderId="3" xfId="0" applyNumberFormat="1" applyFont="1" applyBorder="1"/>
    <xf numFmtId="3" fontId="1" fillId="0" borderId="0" xfId="0" applyNumberFormat="1" applyFont="1" applyAlignment="1">
      <alignment horizontal="right"/>
    </xf>
    <xf numFmtId="164" fontId="1" fillId="0" borderId="0" xfId="0" applyNumberFormat="1" applyFont="1"/>
    <xf numFmtId="164" fontId="1" fillId="0" borderId="3" xfId="0" applyNumberFormat="1" applyFont="1" applyBorder="1"/>
    <xf numFmtId="10" fontId="1" fillId="0" borderId="0" xfId="0" applyNumberFormat="1" applyFont="1"/>
    <xf numFmtId="10" fontId="1" fillId="0" borderId="3" xfId="0" applyNumberFormat="1" applyFont="1" applyBorder="1"/>
    <xf numFmtId="3" fontId="2" fillId="0" borderId="0" xfId="0" applyNumberFormat="1" applyFont="1"/>
    <xf numFmtId="3" fontId="2" fillId="0" borderId="3" xfId="0" applyNumberFormat="1" applyFont="1" applyBorder="1"/>
    <xf numFmtId="9" fontId="1" fillId="0" borderId="0" xfId="0" applyNumberFormat="1" applyFont="1"/>
    <xf numFmtId="9" fontId="1" fillId="0" borderId="3" xfId="0" applyNumberFormat="1" applyFont="1" applyBorder="1"/>
    <xf numFmtId="165" fontId="1" fillId="0" borderId="0" xfId="0" applyNumberFormat="1" applyFont="1"/>
    <xf numFmtId="165" fontId="1" fillId="0" borderId="3" xfId="0" applyNumberFormat="1" applyFont="1" applyBorder="1"/>
    <xf numFmtId="1" fontId="1" fillId="0" borderId="0" xfId="0" applyNumberFormat="1" applyFont="1"/>
    <xf numFmtId="166" fontId="1" fillId="0" borderId="0" xfId="0" applyNumberFormat="1" applyFont="1"/>
    <xf numFmtId="0" fontId="3" fillId="0" borderId="0" xfId="0" applyFont="1"/>
    <xf numFmtId="10" fontId="1" fillId="2" borderId="0" xfId="0" applyNumberFormat="1" applyFont="1" applyFill="1"/>
    <xf numFmtId="0" fontId="2" fillId="0" borderId="1" xfId="0" applyFont="1" applyBorder="1"/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26</xdr:row>
      <xdr:rowOff>123825</xdr:rowOff>
    </xdr:from>
    <xdr:to>
      <xdr:col>4</xdr:col>
      <xdr:colOff>561975</xdr:colOff>
      <xdr:row>30</xdr:row>
      <xdr:rowOff>57150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DAD990B9-B555-199C-692F-5CAA8ADBD13E}"/>
            </a:ext>
          </a:extLst>
        </xdr:cNvPr>
        <xdr:cNvSpPr txBox="1"/>
      </xdr:nvSpPr>
      <xdr:spPr>
        <a:xfrm>
          <a:off x="4657725" y="5105400"/>
          <a:ext cx="1933575" cy="704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Modify the values shaded in green to update the projections in the alternative scenario.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8"/>
  <sheetViews>
    <sheetView tabSelected="1" topLeftCell="A25" workbookViewId="0">
      <selection activeCell="B31" sqref="B31"/>
    </sheetView>
  </sheetViews>
  <sheetFormatPr defaultColWidth="9.1796875" defaultRowHeight="15.5" x14ac:dyDescent="0.35"/>
  <cols>
    <col min="1" max="1" width="51.453125" style="1" customWidth="1"/>
    <col min="2" max="2" width="14.1796875" style="1" bestFit="1" customWidth="1"/>
    <col min="3" max="13" width="12.453125" style="1" bestFit="1" customWidth="1"/>
    <col min="14" max="17" width="12.81640625" style="1" bestFit="1" customWidth="1"/>
    <col min="18" max="16384" width="9.1796875" style="1"/>
  </cols>
  <sheetData>
    <row r="1" spans="1:17" x14ac:dyDescent="0.35">
      <c r="N1" s="25" t="s">
        <v>0</v>
      </c>
      <c r="O1" s="25"/>
      <c r="P1" s="25" t="s">
        <v>1</v>
      </c>
      <c r="Q1" s="25"/>
    </row>
    <row r="2" spans="1:17" x14ac:dyDescent="0.35">
      <c r="A2" s="23" t="s">
        <v>2</v>
      </c>
      <c r="B2" s="2" t="s">
        <v>3</v>
      </c>
      <c r="C2" s="3">
        <v>2025</v>
      </c>
      <c r="D2" s="2">
        <v>2026</v>
      </c>
      <c r="E2" s="2">
        <v>2027</v>
      </c>
      <c r="F2" s="2">
        <v>2028</v>
      </c>
      <c r="G2" s="2">
        <v>2029</v>
      </c>
      <c r="H2" s="2">
        <v>2030</v>
      </c>
      <c r="I2" s="2">
        <v>2031</v>
      </c>
      <c r="J2" s="2">
        <v>2032</v>
      </c>
      <c r="K2" s="2">
        <v>2033</v>
      </c>
      <c r="L2" s="2">
        <v>2034</v>
      </c>
      <c r="M2" s="3">
        <v>2035</v>
      </c>
      <c r="N2" s="2" t="s">
        <v>4</v>
      </c>
      <c r="O2" s="2" t="s">
        <v>5</v>
      </c>
      <c r="P2" s="2" t="s">
        <v>4</v>
      </c>
      <c r="Q2" s="2" t="s">
        <v>5</v>
      </c>
    </row>
    <row r="3" spans="1:17" x14ac:dyDescent="0.35">
      <c r="A3" s="1" t="s">
        <v>6</v>
      </c>
      <c r="B3" s="6">
        <v>4918</v>
      </c>
      <c r="C3" s="7">
        <v>5163</v>
      </c>
      <c r="D3" s="6">
        <v>5580</v>
      </c>
      <c r="E3" s="6">
        <v>5935</v>
      </c>
      <c r="F3" s="6">
        <v>6108</v>
      </c>
      <c r="G3" s="6">
        <v>6290</v>
      </c>
      <c r="H3" s="6">
        <v>6549</v>
      </c>
      <c r="I3" s="6">
        <v>6834</v>
      </c>
      <c r="J3" s="6">
        <v>7106</v>
      </c>
      <c r="K3" s="6">
        <v>7405</v>
      </c>
      <c r="L3" s="6">
        <v>7708</v>
      </c>
      <c r="M3" s="7">
        <v>8031</v>
      </c>
      <c r="N3" s="6">
        <f>SUM(D3:H3)</f>
        <v>30462</v>
      </c>
      <c r="O3" s="6">
        <f>SUM(D3:M3)</f>
        <v>67546</v>
      </c>
      <c r="P3" s="8" t="str">
        <f>"--"</f>
        <v>--</v>
      </c>
      <c r="Q3" s="8" t="str">
        <f>"--"</f>
        <v>--</v>
      </c>
    </row>
    <row r="4" spans="1:17" x14ac:dyDescent="0.35">
      <c r="A4" s="1" t="s">
        <v>7</v>
      </c>
      <c r="B4" s="9">
        <v>0.1706</v>
      </c>
      <c r="C4" s="10">
        <v>0.17130000000000001</v>
      </c>
      <c r="D4" s="9">
        <f>D3/D18</f>
        <v>0.17804521619553546</v>
      </c>
      <c r="E4" s="9">
        <f t="shared" ref="E4:M4" si="0">E3/E18</f>
        <v>0.18240830555421034</v>
      </c>
      <c r="F4" s="9">
        <f t="shared" si="0"/>
        <v>0.18090725229810009</v>
      </c>
      <c r="G4" s="9">
        <f t="shared" si="0"/>
        <v>0.17948173177235419</v>
      </c>
      <c r="H4" s="9">
        <f t="shared" si="0"/>
        <v>0.17995778591241363</v>
      </c>
      <c r="I4" s="9">
        <f t="shared" si="0"/>
        <v>0.18084101504734115</v>
      </c>
      <c r="J4" s="9">
        <f t="shared" si="0"/>
        <v>0.18104349986533558</v>
      </c>
      <c r="K4" s="9">
        <f t="shared" si="0"/>
        <v>0.18164972580084915</v>
      </c>
      <c r="L4" s="9">
        <f t="shared" si="0"/>
        <v>0.18210320890568504</v>
      </c>
      <c r="M4" s="10">
        <f t="shared" si="0"/>
        <v>0.18279932976889574</v>
      </c>
      <c r="N4" s="8" t="str">
        <f>"--"</f>
        <v>--</v>
      </c>
      <c r="O4" s="8" t="str">
        <f>"--"</f>
        <v>--</v>
      </c>
      <c r="P4" s="9">
        <f>AVERAGE(D4:H4)</f>
        <v>0.18016005834652274</v>
      </c>
      <c r="Q4" s="9">
        <f>AVERAGE(C4:M4)</f>
        <v>0.18004882464733821</v>
      </c>
    </row>
    <row r="5" spans="1:17" x14ac:dyDescent="0.35">
      <c r="B5" s="11"/>
      <c r="C5" s="12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7" x14ac:dyDescent="0.35">
      <c r="A6" s="1" t="s">
        <v>8</v>
      </c>
      <c r="B6" s="6">
        <f>B7+B9+B10</f>
        <v>6751</v>
      </c>
      <c r="C6" s="7">
        <f t="shared" ref="C6:M6" si="1">C7+C9+C10</f>
        <v>7028</v>
      </c>
      <c r="D6" s="6">
        <f t="shared" si="1"/>
        <v>7293</v>
      </c>
      <c r="E6" s="6">
        <f t="shared" si="1"/>
        <v>7622</v>
      </c>
      <c r="F6" s="6">
        <f t="shared" si="1"/>
        <v>8018</v>
      </c>
      <c r="G6" s="6">
        <f t="shared" si="1"/>
        <v>8228</v>
      </c>
      <c r="H6" s="6">
        <f t="shared" si="1"/>
        <v>8690</v>
      </c>
      <c r="I6" s="6">
        <f t="shared" si="1"/>
        <v>9067</v>
      </c>
      <c r="J6" s="6">
        <f t="shared" si="1"/>
        <v>9477</v>
      </c>
      <c r="K6" s="6">
        <f t="shared" si="1"/>
        <v>10042</v>
      </c>
      <c r="L6" s="6">
        <f t="shared" si="1"/>
        <v>10306</v>
      </c>
      <c r="M6" s="7">
        <f t="shared" si="1"/>
        <v>10563</v>
      </c>
      <c r="N6" s="6">
        <f>SUM(D6:H6)</f>
        <v>39851</v>
      </c>
      <c r="O6" s="6">
        <f t="shared" ref="O6:O13" si="2">SUM(D6:M6)</f>
        <v>89306</v>
      </c>
      <c r="P6" s="8" t="str">
        <f>"--"</f>
        <v>--</v>
      </c>
      <c r="Q6" s="8" t="str">
        <f>"--"</f>
        <v>--</v>
      </c>
    </row>
    <row r="7" spans="1:17" x14ac:dyDescent="0.35">
      <c r="A7" s="1" t="s">
        <v>9</v>
      </c>
      <c r="B7" s="6">
        <v>4060</v>
      </c>
      <c r="C7" s="7">
        <v>4228</v>
      </c>
      <c r="D7" s="6">
        <v>4386</v>
      </c>
      <c r="E7" s="6">
        <v>4596</v>
      </c>
      <c r="F7" s="6">
        <v>4852</v>
      </c>
      <c r="G7" s="6">
        <v>4948</v>
      </c>
      <c r="H7" s="6">
        <v>5276</v>
      </c>
      <c r="I7" s="6">
        <v>5520</v>
      </c>
      <c r="J7" s="6">
        <v>5788</v>
      </c>
      <c r="K7" s="6">
        <v>6208</v>
      </c>
      <c r="L7" s="6">
        <v>6341</v>
      </c>
      <c r="M7" s="7">
        <v>6465</v>
      </c>
      <c r="N7" s="6">
        <f>SUM(D7:H7)</f>
        <v>24058</v>
      </c>
      <c r="O7" s="6">
        <f t="shared" si="2"/>
        <v>54380</v>
      </c>
      <c r="P7" s="8" t="str">
        <f>"--"</f>
        <v>--</v>
      </c>
      <c r="Q7" s="8" t="str">
        <f>"--"</f>
        <v>--</v>
      </c>
    </row>
    <row r="8" spans="1:17" x14ac:dyDescent="0.35">
      <c r="A8" s="1" t="s">
        <v>10</v>
      </c>
      <c r="B8" s="6"/>
      <c r="C8" s="10">
        <f>C7/B7-1</f>
        <v>4.1379310344827669E-2</v>
      </c>
      <c r="D8" s="9">
        <f t="shared" ref="D8" si="3">D7/C7-1</f>
        <v>3.736991485335861E-2</v>
      </c>
      <c r="E8" s="9">
        <f t="shared" ref="E8" si="4">E7/D7-1</f>
        <v>4.7879616963064198E-2</v>
      </c>
      <c r="F8" s="9">
        <f t="shared" ref="F8" si="5">F7/E7-1</f>
        <v>5.5700609225413311E-2</v>
      </c>
      <c r="G8" s="9">
        <f t="shared" ref="G8" si="6">G7/F7-1</f>
        <v>1.9785655399835012E-2</v>
      </c>
      <c r="H8" s="9">
        <f t="shared" ref="H8" si="7">H7/G7-1</f>
        <v>6.6289409862570814E-2</v>
      </c>
      <c r="I8" s="9">
        <f t="shared" ref="I8" si="8">I7/H7-1</f>
        <v>4.6247156937073486E-2</v>
      </c>
      <c r="J8" s="9">
        <f t="shared" ref="J8" si="9">J7/I7-1</f>
        <v>4.8550724637681064E-2</v>
      </c>
      <c r="K8" s="9">
        <f t="shared" ref="K8" si="10">K7/J7-1</f>
        <v>7.2563925362819637E-2</v>
      </c>
      <c r="L8" s="9">
        <f t="shared" ref="L8" si="11">L7/K7-1</f>
        <v>2.1423969072164928E-2</v>
      </c>
      <c r="M8" s="10">
        <f t="shared" ref="M8" si="12">M7/L7-1</f>
        <v>1.9555275193187116E-2</v>
      </c>
      <c r="N8" s="8" t="str">
        <f>"--"</f>
        <v>--</v>
      </c>
      <c r="O8" s="8" t="str">
        <f>"--"</f>
        <v>--</v>
      </c>
      <c r="P8" s="11">
        <f>(H6/C6)^(1/5)-1</f>
        <v>4.3368220799099744E-2</v>
      </c>
      <c r="Q8" s="11">
        <f>(M6/C6)^(1/10)-1</f>
        <v>4.1587004433105257E-2</v>
      </c>
    </row>
    <row r="9" spans="1:17" x14ac:dyDescent="0.35">
      <c r="A9" s="1" t="s">
        <v>11</v>
      </c>
      <c r="B9" s="6">
        <v>1810</v>
      </c>
      <c r="C9" s="7">
        <v>1848</v>
      </c>
      <c r="D9" s="6">
        <v>1897</v>
      </c>
      <c r="E9" s="6">
        <v>1951</v>
      </c>
      <c r="F9" s="6">
        <v>2002</v>
      </c>
      <c r="G9" s="6">
        <v>2033</v>
      </c>
      <c r="H9" s="6">
        <v>2086</v>
      </c>
      <c r="I9" s="6">
        <v>2130</v>
      </c>
      <c r="J9" s="6">
        <v>2175</v>
      </c>
      <c r="K9" s="6">
        <v>2229</v>
      </c>
      <c r="L9" s="6">
        <v>2271</v>
      </c>
      <c r="M9" s="7">
        <v>2315</v>
      </c>
      <c r="N9" s="6">
        <f t="shared" ref="N9:N13" si="13">SUM(D9:H9)</f>
        <v>9969</v>
      </c>
      <c r="O9" s="6">
        <f t="shared" si="2"/>
        <v>21089</v>
      </c>
      <c r="P9" s="8" t="str">
        <f>"--"</f>
        <v>--</v>
      </c>
      <c r="Q9" s="8" t="str">
        <f>"--"</f>
        <v>--</v>
      </c>
    </row>
    <row r="10" spans="1:17" x14ac:dyDescent="0.35">
      <c r="A10" s="1" t="s">
        <v>12</v>
      </c>
      <c r="B10" s="1">
        <v>881</v>
      </c>
      <c r="C10" s="5">
        <v>952</v>
      </c>
      <c r="D10" s="6">
        <v>1010</v>
      </c>
      <c r="E10" s="6">
        <v>1075</v>
      </c>
      <c r="F10" s="6">
        <v>1164</v>
      </c>
      <c r="G10" s="6">
        <v>1247</v>
      </c>
      <c r="H10" s="6">
        <v>1328</v>
      </c>
      <c r="I10" s="6">
        <v>1417</v>
      </c>
      <c r="J10" s="6">
        <v>1514</v>
      </c>
      <c r="K10" s="6">
        <v>1605</v>
      </c>
      <c r="L10" s="6">
        <v>1694</v>
      </c>
      <c r="M10" s="7">
        <v>1783</v>
      </c>
      <c r="N10" s="6">
        <f t="shared" si="13"/>
        <v>5824</v>
      </c>
      <c r="O10" s="6">
        <f t="shared" si="2"/>
        <v>13837</v>
      </c>
      <c r="P10" s="8" t="str">
        <f>"--"</f>
        <v>--</v>
      </c>
      <c r="Q10" s="8" t="str">
        <f>"--"</f>
        <v>--</v>
      </c>
    </row>
    <row r="11" spans="1:17" x14ac:dyDescent="0.35">
      <c r="A11" s="1" t="s">
        <v>13</v>
      </c>
      <c r="B11" s="9">
        <f>B10/B15</f>
        <v>3.1242242632717472E-2</v>
      </c>
      <c r="C11" s="10">
        <f t="shared" ref="C11" si="14">C10/C15</f>
        <v>3.1624755007806531E-2</v>
      </c>
      <c r="D11" s="9">
        <f>D10/C15</f>
        <v>3.355147327508886E-2</v>
      </c>
      <c r="E11" s="9">
        <f>E10/D15</f>
        <v>3.3717027883197942E-2</v>
      </c>
      <c r="F11" s="9">
        <f t="shared" ref="F11:M11" si="15">F10/E15</f>
        <v>3.4605779521940778E-2</v>
      </c>
      <c r="G11" s="9">
        <f t="shared" si="15"/>
        <v>3.5027105980169095E-2</v>
      </c>
      <c r="H11" s="9">
        <f t="shared" si="15"/>
        <v>3.5337005401665733E-2</v>
      </c>
      <c r="I11" s="9">
        <f t="shared" si="15"/>
        <v>3.5649592432323636E-2</v>
      </c>
      <c r="J11" s="9">
        <f t="shared" si="15"/>
        <v>3.605448656887026E-2</v>
      </c>
      <c r="K11" s="9">
        <f t="shared" si="15"/>
        <v>3.6171459478950688E-2</v>
      </c>
      <c r="L11" s="9">
        <f t="shared" si="15"/>
        <v>3.6054059806321169E-2</v>
      </c>
      <c r="M11" s="10">
        <f t="shared" si="15"/>
        <v>3.5979497941722498E-2</v>
      </c>
      <c r="N11" s="8" t="str">
        <f>"--"</f>
        <v>--</v>
      </c>
      <c r="O11" s="8" t="str">
        <f>"--"</f>
        <v>--</v>
      </c>
      <c r="P11" s="11">
        <f>AVERAGE(D11:H11)</f>
        <v>3.4447678412412482E-2</v>
      </c>
      <c r="Q11" s="11">
        <f>AVERAGE(C11:M11)</f>
        <v>3.4888385754368832E-2</v>
      </c>
    </row>
    <row r="12" spans="1:17" x14ac:dyDescent="0.35">
      <c r="C12" s="5"/>
      <c r="M12" s="5"/>
    </row>
    <row r="13" spans="1:17" x14ac:dyDescent="0.35">
      <c r="A13" s="4" t="s">
        <v>14</v>
      </c>
      <c r="B13" s="13">
        <f>B3-B6</f>
        <v>-1833</v>
      </c>
      <c r="C13" s="14">
        <f t="shared" ref="C13:M13" si="16">C3-C6</f>
        <v>-1865</v>
      </c>
      <c r="D13" s="13">
        <f t="shared" si="16"/>
        <v>-1713</v>
      </c>
      <c r="E13" s="13">
        <f t="shared" si="16"/>
        <v>-1687</v>
      </c>
      <c r="F13" s="13">
        <f t="shared" si="16"/>
        <v>-1910</v>
      </c>
      <c r="G13" s="13">
        <f t="shared" si="16"/>
        <v>-1938</v>
      </c>
      <c r="H13" s="13">
        <f t="shared" si="16"/>
        <v>-2141</v>
      </c>
      <c r="I13" s="13">
        <f t="shared" si="16"/>
        <v>-2233</v>
      </c>
      <c r="J13" s="13">
        <f t="shared" si="16"/>
        <v>-2371</v>
      </c>
      <c r="K13" s="13">
        <f t="shared" si="16"/>
        <v>-2637</v>
      </c>
      <c r="L13" s="13">
        <f t="shared" si="16"/>
        <v>-2598</v>
      </c>
      <c r="M13" s="14">
        <f t="shared" si="16"/>
        <v>-2532</v>
      </c>
      <c r="N13" s="13">
        <f t="shared" si="13"/>
        <v>-9389</v>
      </c>
      <c r="O13" s="13">
        <f t="shared" si="2"/>
        <v>-21760</v>
      </c>
      <c r="P13" s="24" t="str">
        <f t="shared" ref="P13:Q15" si="17">"--"</f>
        <v>--</v>
      </c>
      <c r="Q13" s="24" t="str">
        <f t="shared" si="17"/>
        <v>--</v>
      </c>
    </row>
    <row r="14" spans="1:17" x14ac:dyDescent="0.35">
      <c r="A14" s="1" t="s">
        <v>15</v>
      </c>
      <c r="B14" s="13"/>
      <c r="C14" s="7">
        <f>C15-B15+C3-C6</f>
        <v>39</v>
      </c>
      <c r="D14" s="6">
        <f>D15-C15+D3-D6</f>
        <v>67</v>
      </c>
      <c r="E14" s="6">
        <f t="shared" ref="E14:M14" si="18">E15-D15+E3-E6</f>
        <v>66</v>
      </c>
      <c r="F14" s="6">
        <f t="shared" si="18"/>
        <v>55</v>
      </c>
      <c r="G14" s="6">
        <f t="shared" si="18"/>
        <v>42</v>
      </c>
      <c r="H14" s="6">
        <f t="shared" si="18"/>
        <v>26</v>
      </c>
      <c r="I14" s="6">
        <f t="shared" si="18"/>
        <v>11</v>
      </c>
      <c r="J14" s="6">
        <f t="shared" si="18"/>
        <v>9</v>
      </c>
      <c r="K14" s="6">
        <f t="shared" si="18"/>
        <v>-24</v>
      </c>
      <c r="L14" s="6">
        <f t="shared" si="18"/>
        <v>-27</v>
      </c>
      <c r="M14" s="7">
        <f t="shared" si="18"/>
        <v>-32</v>
      </c>
      <c r="N14" s="8" t="str">
        <f t="shared" ref="N14:O16" si="19">"--"</f>
        <v>--</v>
      </c>
      <c r="O14" s="8" t="str">
        <f t="shared" si="19"/>
        <v>--</v>
      </c>
      <c r="P14" s="8" t="str">
        <f t="shared" si="17"/>
        <v>--</v>
      </c>
      <c r="Q14" s="8" t="str">
        <f t="shared" si="17"/>
        <v>--</v>
      </c>
    </row>
    <row r="15" spans="1:17" x14ac:dyDescent="0.35">
      <c r="A15" s="1" t="s">
        <v>16</v>
      </c>
      <c r="B15" s="6">
        <v>28199</v>
      </c>
      <c r="C15" s="7">
        <v>30103</v>
      </c>
      <c r="D15" s="6">
        <v>31883</v>
      </c>
      <c r="E15" s="6">
        <v>33636</v>
      </c>
      <c r="F15" s="6">
        <v>35601</v>
      </c>
      <c r="G15" s="6">
        <v>37581</v>
      </c>
      <c r="H15" s="6">
        <v>39748</v>
      </c>
      <c r="I15" s="6">
        <v>41992</v>
      </c>
      <c r="J15" s="6">
        <v>44372</v>
      </c>
      <c r="K15" s="6">
        <v>46985</v>
      </c>
      <c r="L15" s="6">
        <v>49556</v>
      </c>
      <c r="M15" s="7">
        <v>52056</v>
      </c>
      <c r="N15" s="8" t="str">
        <f t="shared" si="19"/>
        <v>--</v>
      </c>
      <c r="O15" s="8" t="str">
        <f t="shared" si="19"/>
        <v>--</v>
      </c>
      <c r="P15" s="8" t="str">
        <f t="shared" si="17"/>
        <v>--</v>
      </c>
      <c r="Q15" s="8" t="str">
        <f t="shared" si="17"/>
        <v>--</v>
      </c>
    </row>
    <row r="16" spans="1:17" x14ac:dyDescent="0.35">
      <c r="A16" s="1" t="s">
        <v>7</v>
      </c>
      <c r="B16" s="15">
        <f t="shared" ref="B16:M16" si="20">B15/B18</f>
        <v>0.97835898302955282</v>
      </c>
      <c r="C16" s="16">
        <f t="shared" si="20"/>
        <v>0.99893149279433813</v>
      </c>
      <c r="D16" s="15">
        <f t="shared" si="20"/>
        <v>1.0173146286670711</v>
      </c>
      <c r="E16" s="15">
        <f t="shared" si="20"/>
        <v>1.0337802469454793</v>
      </c>
      <c r="F16" s="15">
        <f t="shared" si="20"/>
        <v>1.0544333806589163</v>
      </c>
      <c r="G16" s="15">
        <f t="shared" si="20"/>
        <v>1.0723534120408336</v>
      </c>
      <c r="H16" s="15">
        <f t="shared" si="20"/>
        <v>1.0922220299964296</v>
      </c>
      <c r="I16" s="15">
        <f t="shared" si="20"/>
        <v>1.1111905039315115</v>
      </c>
      <c r="J16" s="15">
        <f t="shared" si="20"/>
        <v>1.1304900332148424</v>
      </c>
      <c r="K16" s="15">
        <f t="shared" si="20"/>
        <v>1.1525742561448882</v>
      </c>
      <c r="L16" s="15">
        <f t="shared" si="20"/>
        <v>1.1707714868357717</v>
      </c>
      <c r="M16" s="16">
        <f t="shared" si="20"/>
        <v>1.1848838140268505</v>
      </c>
      <c r="N16" s="8" t="str">
        <f t="shared" si="19"/>
        <v>--</v>
      </c>
      <c r="O16" s="8" t="str">
        <f t="shared" si="19"/>
        <v>--</v>
      </c>
      <c r="P16" s="9">
        <f>AVERAGE(D16:H16)</f>
        <v>1.054020739661746</v>
      </c>
      <c r="Q16" s="9">
        <f>AVERAGE(C16:M16)</f>
        <v>1.092631389568812</v>
      </c>
    </row>
    <row r="17" spans="1:17" x14ac:dyDescent="0.35">
      <c r="B17" s="15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6"/>
      <c r="N17" s="6"/>
      <c r="O17" s="6"/>
    </row>
    <row r="18" spans="1:17" x14ac:dyDescent="0.35">
      <c r="A18" s="1" t="s">
        <v>17</v>
      </c>
      <c r="B18" s="6">
        <f>B19*B21/100</f>
        <v>28822.753702000002</v>
      </c>
      <c r="C18" s="7">
        <f t="shared" ref="C18:K18" si="21">C19*C21/100</f>
        <v>30135.199678000001</v>
      </c>
      <c r="D18" s="6">
        <f t="shared" si="21"/>
        <v>31340.353418267918</v>
      </c>
      <c r="E18" s="6">
        <f t="shared" si="21"/>
        <v>32536.89563075385</v>
      </c>
      <c r="F18" s="6">
        <f t="shared" si="21"/>
        <v>33763.157211271995</v>
      </c>
      <c r="G18" s="6">
        <f t="shared" si="21"/>
        <v>35045.349395101264</v>
      </c>
      <c r="H18" s="6">
        <f t="shared" si="21"/>
        <v>36391.868052807848</v>
      </c>
      <c r="I18" s="6">
        <f t="shared" si="21"/>
        <v>37790.099763656894</v>
      </c>
      <c r="J18" s="6">
        <f t="shared" si="21"/>
        <v>39250.235469849016</v>
      </c>
      <c r="K18" s="6">
        <f t="shared" si="21"/>
        <v>40765.269352062984</v>
      </c>
      <c r="L18" s="6">
        <f>L19*L21/100</f>
        <v>42327.645110263431</v>
      </c>
      <c r="M18" s="7">
        <f>M19*M21/100</f>
        <v>43933.421474538234</v>
      </c>
      <c r="N18" s="6">
        <f>SUM(D18:H18)</f>
        <v>169077.62370820288</v>
      </c>
      <c r="O18" s="6">
        <f>SUM(D18:M18)</f>
        <v>373144.29487857339</v>
      </c>
      <c r="P18" s="8" t="str">
        <f>"--"</f>
        <v>--</v>
      </c>
      <c r="Q18" s="8" t="str">
        <f>"--"</f>
        <v>--</v>
      </c>
    </row>
    <row r="19" spans="1:17" x14ac:dyDescent="0.35">
      <c r="A19" s="1" t="s">
        <v>18</v>
      </c>
      <c r="B19" s="6">
        <v>23156.2</v>
      </c>
      <c r="C19" s="7">
        <v>23673.7</v>
      </c>
      <c r="D19" s="6">
        <v>24112.400000000001</v>
      </c>
      <c r="E19" s="6">
        <v>24540.7</v>
      </c>
      <c r="F19" s="6">
        <v>24969.7</v>
      </c>
      <c r="G19" s="6">
        <v>25411.5</v>
      </c>
      <c r="H19" s="6">
        <v>25873.5</v>
      </c>
      <c r="I19" s="6">
        <v>26344.400000000001</v>
      </c>
      <c r="J19" s="6">
        <v>26829.200000000001</v>
      </c>
      <c r="K19" s="6">
        <v>27321.1</v>
      </c>
      <c r="L19" s="6">
        <v>27814.7</v>
      </c>
      <c r="M19" s="7">
        <v>28306.6</v>
      </c>
      <c r="N19" s="8" t="str">
        <f t="shared" ref="N19:O22" si="22">"--"</f>
        <v>--</v>
      </c>
      <c r="O19" s="8" t="str">
        <f t="shared" si="22"/>
        <v>--</v>
      </c>
      <c r="P19" s="8" t="str">
        <f>"--"</f>
        <v>--</v>
      </c>
      <c r="Q19" s="8" t="str">
        <f>"--"</f>
        <v>--</v>
      </c>
    </row>
    <row r="20" spans="1:17" x14ac:dyDescent="0.35">
      <c r="A20" s="1" t="s">
        <v>19</v>
      </c>
      <c r="C20" s="10">
        <v>2.29E-2</v>
      </c>
      <c r="D20" s="9">
        <f>D19/C19-1</f>
        <v>1.8531112584851517E-2</v>
      </c>
      <c r="E20" s="9">
        <f t="shared" ref="E20:L20" si="23">E19/D19-1</f>
        <v>1.7762644946168749E-2</v>
      </c>
      <c r="F20" s="9">
        <f t="shared" si="23"/>
        <v>1.7481163943978695E-2</v>
      </c>
      <c r="G20" s="9">
        <f t="shared" si="23"/>
        <v>1.7693444454679019E-2</v>
      </c>
      <c r="H20" s="9">
        <f t="shared" si="23"/>
        <v>1.8180744938315341E-2</v>
      </c>
      <c r="I20" s="9">
        <f t="shared" si="23"/>
        <v>1.8200088894042121E-2</v>
      </c>
      <c r="J20" s="9">
        <f t="shared" si="23"/>
        <v>1.8402392918419164E-2</v>
      </c>
      <c r="K20" s="9">
        <f t="shared" si="23"/>
        <v>1.8334501215093946E-2</v>
      </c>
      <c r="L20" s="9">
        <f t="shared" si="23"/>
        <v>1.8066622500558349E-2</v>
      </c>
      <c r="M20" s="10">
        <f>M19/L19-1</f>
        <v>1.7684893239905408E-2</v>
      </c>
      <c r="N20" s="8" t="str">
        <f t="shared" si="22"/>
        <v>--</v>
      </c>
      <c r="O20" s="8" t="str">
        <f t="shared" si="22"/>
        <v>--</v>
      </c>
      <c r="P20" s="11">
        <f>(H19/C19)^(1/5)-1</f>
        <v>1.7929752468651472E-2</v>
      </c>
      <c r="Q20" s="11">
        <f>(M19/C19)^(1/10)-1</f>
        <v>1.8033704950020546E-2</v>
      </c>
    </row>
    <row r="21" spans="1:17" x14ac:dyDescent="0.35">
      <c r="A21" s="1" t="s">
        <v>20</v>
      </c>
      <c r="B21" s="17">
        <v>124.471</v>
      </c>
      <c r="C21" s="18">
        <v>127.294</v>
      </c>
      <c r="D21" s="17">
        <f>C21*(1+D22)</f>
        <v>129.97608457999999</v>
      </c>
      <c r="E21" s="17">
        <f t="shared" ref="E21:M21" si="24">D21*(1+E22)</f>
        <v>132.58340483667479</v>
      </c>
      <c r="F21" s="17">
        <f t="shared" si="24"/>
        <v>135.21651125673114</v>
      </c>
      <c r="G21" s="17">
        <f t="shared" si="24"/>
        <v>137.9113763260778</v>
      </c>
      <c r="H21" s="17">
        <f t="shared" si="24"/>
        <v>140.65305448744022</v>
      </c>
      <c r="I21" s="17">
        <f t="shared" si="24"/>
        <v>143.44642414956078</v>
      </c>
      <c r="J21" s="17">
        <f t="shared" si="24"/>
        <v>146.29670459741257</v>
      </c>
      <c r="K21" s="17">
        <f t="shared" si="24"/>
        <v>149.20800901890109</v>
      </c>
      <c r="L21" s="17">
        <f t="shared" si="24"/>
        <v>152.17724839837723</v>
      </c>
      <c r="M21" s="18">
        <f t="shared" si="24"/>
        <v>155.20557564150494</v>
      </c>
      <c r="N21" s="8" t="str">
        <f t="shared" si="22"/>
        <v>--</v>
      </c>
      <c r="O21" s="8" t="str">
        <f t="shared" si="22"/>
        <v>--</v>
      </c>
      <c r="P21" s="8" t="str">
        <f>"--"</f>
        <v>--</v>
      </c>
      <c r="Q21" s="8" t="str">
        <f>"--"</f>
        <v>--</v>
      </c>
    </row>
    <row r="22" spans="1:17" x14ac:dyDescent="0.35">
      <c r="A22" s="1" t="s">
        <v>19</v>
      </c>
      <c r="B22" s="9">
        <v>2.4E-2</v>
      </c>
      <c r="C22" s="10">
        <v>2.2669999999999999E-2</v>
      </c>
      <c r="D22" s="9">
        <v>2.1070000000000002E-2</v>
      </c>
      <c r="E22" s="9">
        <v>2.0059999999999998E-2</v>
      </c>
      <c r="F22" s="9">
        <v>1.9859999999999999E-2</v>
      </c>
      <c r="G22" s="9">
        <v>1.993E-2</v>
      </c>
      <c r="H22" s="9">
        <v>1.9879999999999998E-2</v>
      </c>
      <c r="I22" s="9">
        <v>1.9859999999999999E-2</v>
      </c>
      <c r="J22" s="9">
        <v>1.9870000000000002E-2</v>
      </c>
      <c r="K22" s="9">
        <v>1.9900000000000001E-2</v>
      </c>
      <c r="L22" s="9">
        <v>1.9900000000000001E-2</v>
      </c>
      <c r="M22" s="10">
        <v>1.9900000000000001E-2</v>
      </c>
      <c r="N22" s="8" t="str">
        <f t="shared" si="22"/>
        <v>--</v>
      </c>
      <c r="O22" s="8" t="str">
        <f t="shared" si="22"/>
        <v>--</v>
      </c>
      <c r="P22" s="11">
        <f>(H21/C21)^(1/5)-1</f>
        <v>2.0159896197809557E-2</v>
      </c>
      <c r="Q22" s="11">
        <f>(M21/C21)^(1/10)-1</f>
        <v>2.0022938831062653E-2</v>
      </c>
    </row>
    <row r="23" spans="1:17" x14ac:dyDescent="0.35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7" x14ac:dyDescent="0.35">
      <c r="A24" s="21" t="s">
        <v>21</v>
      </c>
    </row>
    <row r="27" spans="1:17" x14ac:dyDescent="0.35">
      <c r="A27" s="4" t="s">
        <v>22</v>
      </c>
    </row>
    <row r="28" spans="1:17" x14ac:dyDescent="0.35">
      <c r="A28" s="1" t="s">
        <v>23</v>
      </c>
      <c r="B28" s="22">
        <v>0</v>
      </c>
    </row>
    <row r="29" spans="1:17" x14ac:dyDescent="0.35">
      <c r="A29" s="1" t="s">
        <v>24</v>
      </c>
      <c r="B29" s="22">
        <v>0</v>
      </c>
    </row>
    <row r="30" spans="1:17" x14ac:dyDescent="0.35">
      <c r="A30" s="1" t="s">
        <v>25</v>
      </c>
      <c r="B30" s="22">
        <v>0</v>
      </c>
    </row>
    <row r="31" spans="1:17" x14ac:dyDescent="0.35">
      <c r="B31" s="15"/>
      <c r="N31" s="25" t="s">
        <v>0</v>
      </c>
      <c r="O31" s="25"/>
      <c r="P31" s="25" t="s">
        <v>1</v>
      </c>
      <c r="Q31" s="25"/>
    </row>
    <row r="32" spans="1:17" x14ac:dyDescent="0.35">
      <c r="A32" s="2"/>
      <c r="B32" s="2" t="s">
        <v>3</v>
      </c>
      <c r="C32" s="3">
        <v>2025</v>
      </c>
      <c r="D32" s="2">
        <v>2026</v>
      </c>
      <c r="E32" s="2">
        <v>2027</v>
      </c>
      <c r="F32" s="2">
        <v>2028</v>
      </c>
      <c r="G32" s="2">
        <v>2029</v>
      </c>
      <c r="H32" s="2">
        <v>2030</v>
      </c>
      <c r="I32" s="2">
        <v>2031</v>
      </c>
      <c r="J32" s="2">
        <v>2032</v>
      </c>
      <c r="K32" s="2">
        <v>2033</v>
      </c>
      <c r="L32" s="2">
        <v>2034</v>
      </c>
      <c r="M32" s="3">
        <v>2035</v>
      </c>
      <c r="N32" s="2" t="s">
        <v>4</v>
      </c>
      <c r="O32" s="2" t="s">
        <v>5</v>
      </c>
      <c r="P32" s="2" t="s">
        <v>4</v>
      </c>
      <c r="Q32" s="2" t="s">
        <v>5</v>
      </c>
    </row>
    <row r="33" spans="1:17" x14ac:dyDescent="0.35">
      <c r="A33" s="1" t="s">
        <v>6</v>
      </c>
      <c r="B33" s="6">
        <f>B3</f>
        <v>4918</v>
      </c>
      <c r="C33" s="7">
        <f>C3</f>
        <v>5163</v>
      </c>
      <c r="D33" s="6">
        <f t="shared" ref="D33:M33" si="25">D35*D52</f>
        <v>5580</v>
      </c>
      <c r="E33" s="6">
        <f t="shared" si="25"/>
        <v>5935</v>
      </c>
      <c r="F33" s="6">
        <f t="shared" si="25"/>
        <v>6107.9999999999991</v>
      </c>
      <c r="G33" s="6">
        <f t="shared" si="25"/>
        <v>6289.9999999999991</v>
      </c>
      <c r="H33" s="6">
        <f t="shared" si="25"/>
        <v>6548.9999999999982</v>
      </c>
      <c r="I33" s="6">
        <f t="shared" si="25"/>
        <v>6833.9999999999973</v>
      </c>
      <c r="J33" s="6">
        <f t="shared" si="25"/>
        <v>7105.9999999999991</v>
      </c>
      <c r="K33" s="6">
        <f t="shared" si="25"/>
        <v>7404.9999999999991</v>
      </c>
      <c r="L33" s="6">
        <f t="shared" si="25"/>
        <v>7708</v>
      </c>
      <c r="M33" s="7">
        <f t="shared" si="25"/>
        <v>8031</v>
      </c>
      <c r="N33" s="6">
        <f>SUM(D33:H33)</f>
        <v>30462</v>
      </c>
      <c r="O33" s="6">
        <f>SUM(D33:M33)</f>
        <v>67546</v>
      </c>
      <c r="P33" s="8" t="str">
        <f>"--"</f>
        <v>--</v>
      </c>
      <c r="Q33" s="8" t="str">
        <f>"--"</f>
        <v>--</v>
      </c>
    </row>
    <row r="34" spans="1:17" x14ac:dyDescent="0.35">
      <c r="A34" s="1" t="s">
        <v>26</v>
      </c>
      <c r="B34" s="6">
        <f t="shared" ref="B34:M34" si="26">B33-B3</f>
        <v>0</v>
      </c>
      <c r="C34" s="7">
        <f t="shared" si="26"/>
        <v>0</v>
      </c>
      <c r="D34" s="6">
        <f t="shared" si="26"/>
        <v>0</v>
      </c>
      <c r="E34" s="6">
        <f t="shared" si="26"/>
        <v>0</v>
      </c>
      <c r="F34" s="6">
        <f t="shared" si="26"/>
        <v>0</v>
      </c>
      <c r="G34" s="6">
        <f t="shared" si="26"/>
        <v>0</v>
      </c>
      <c r="H34" s="6">
        <f t="shared" si="26"/>
        <v>0</v>
      </c>
      <c r="I34" s="6">
        <f t="shared" si="26"/>
        <v>0</v>
      </c>
      <c r="J34" s="6">
        <f t="shared" si="26"/>
        <v>0</v>
      </c>
      <c r="K34" s="6">
        <f t="shared" si="26"/>
        <v>0</v>
      </c>
      <c r="L34" s="6">
        <f t="shared" si="26"/>
        <v>0</v>
      </c>
      <c r="M34" s="7">
        <f t="shared" si="26"/>
        <v>0</v>
      </c>
      <c r="N34" s="6">
        <f>SUM(D34:H34)</f>
        <v>0</v>
      </c>
      <c r="O34" s="6">
        <f>SUM(D34:M34)</f>
        <v>0</v>
      </c>
      <c r="P34" s="8" t="str">
        <f>"--"</f>
        <v>--</v>
      </c>
      <c r="Q34" s="8" t="str">
        <f>"--"</f>
        <v>--</v>
      </c>
    </row>
    <row r="35" spans="1:17" x14ac:dyDescent="0.35">
      <c r="A35" s="1" t="s">
        <v>7</v>
      </c>
      <c r="B35" s="9">
        <f t="shared" ref="B35:M35" si="27">B$4</f>
        <v>0.1706</v>
      </c>
      <c r="C35" s="10">
        <f t="shared" si="27"/>
        <v>0.17130000000000001</v>
      </c>
      <c r="D35" s="9">
        <f t="shared" si="27"/>
        <v>0.17804521619553546</v>
      </c>
      <c r="E35" s="9">
        <f t="shared" si="27"/>
        <v>0.18240830555421034</v>
      </c>
      <c r="F35" s="9">
        <f t="shared" si="27"/>
        <v>0.18090725229810009</v>
      </c>
      <c r="G35" s="9">
        <f t="shared" si="27"/>
        <v>0.17948173177235419</v>
      </c>
      <c r="H35" s="9">
        <f t="shared" si="27"/>
        <v>0.17995778591241363</v>
      </c>
      <c r="I35" s="9">
        <f t="shared" si="27"/>
        <v>0.18084101504734115</v>
      </c>
      <c r="J35" s="9">
        <f t="shared" si="27"/>
        <v>0.18104349986533558</v>
      </c>
      <c r="K35" s="9">
        <f t="shared" si="27"/>
        <v>0.18164972580084915</v>
      </c>
      <c r="L35" s="9">
        <f t="shared" si="27"/>
        <v>0.18210320890568504</v>
      </c>
      <c r="M35" s="10">
        <f t="shared" si="27"/>
        <v>0.18279932976889574</v>
      </c>
      <c r="N35" s="8" t="str">
        <f>"--"</f>
        <v>--</v>
      </c>
      <c r="O35" s="8" t="str">
        <f>"--"</f>
        <v>--</v>
      </c>
      <c r="P35" s="9">
        <f>AVERAGE(D35:H35)</f>
        <v>0.18016005834652274</v>
      </c>
      <c r="Q35" s="9">
        <f>AVERAGE(C35:M35)</f>
        <v>0.18004882464733821</v>
      </c>
    </row>
    <row r="36" spans="1:17" x14ac:dyDescent="0.35">
      <c r="B36" s="9"/>
      <c r="C36" s="10"/>
      <c r="D36" s="9"/>
      <c r="E36" s="9"/>
      <c r="F36" s="9"/>
      <c r="G36" s="9"/>
      <c r="H36" s="9"/>
      <c r="I36" s="9"/>
      <c r="J36" s="9"/>
      <c r="K36" s="9"/>
      <c r="L36" s="9"/>
      <c r="M36" s="10"/>
      <c r="N36" s="6"/>
      <c r="O36" s="6"/>
    </row>
    <row r="37" spans="1:17" x14ac:dyDescent="0.35">
      <c r="A37" s="1" t="s">
        <v>8</v>
      </c>
      <c r="B37" s="6">
        <f>B38+B41+B42</f>
        <v>6751</v>
      </c>
      <c r="C37" s="7">
        <f>C6</f>
        <v>7028</v>
      </c>
      <c r="D37" s="6">
        <f t="shared" ref="D37:M37" si="28">D38+D41+D42</f>
        <v>7293</v>
      </c>
      <c r="E37" s="6">
        <f t="shared" si="28"/>
        <v>7622</v>
      </c>
      <c r="F37" s="6">
        <f t="shared" si="28"/>
        <v>8018</v>
      </c>
      <c r="G37" s="6">
        <f t="shared" si="28"/>
        <v>8228</v>
      </c>
      <c r="H37" s="6">
        <f t="shared" si="28"/>
        <v>8690</v>
      </c>
      <c r="I37" s="6">
        <f t="shared" si="28"/>
        <v>9066.9999999999982</v>
      </c>
      <c r="J37" s="6">
        <f t="shared" si="28"/>
        <v>9476.9999999999982</v>
      </c>
      <c r="K37" s="6">
        <f t="shared" si="28"/>
        <v>10041.999999999998</v>
      </c>
      <c r="L37" s="6">
        <f t="shared" si="28"/>
        <v>10305.999999999998</v>
      </c>
      <c r="M37" s="7">
        <f t="shared" si="28"/>
        <v>10562.999999999996</v>
      </c>
      <c r="N37" s="6">
        <f>SUM(D37:H37)</f>
        <v>39851</v>
      </c>
      <c r="O37" s="6">
        <f>SUM(D37:M37)</f>
        <v>89306</v>
      </c>
      <c r="P37" s="8" t="str">
        <f t="shared" ref="P37:Q39" si="29">"--"</f>
        <v>--</v>
      </c>
      <c r="Q37" s="8" t="str">
        <f t="shared" si="29"/>
        <v>--</v>
      </c>
    </row>
    <row r="38" spans="1:17" x14ac:dyDescent="0.35">
      <c r="A38" s="1" t="s">
        <v>9</v>
      </c>
      <c r="B38" s="6">
        <f>B$7</f>
        <v>4060</v>
      </c>
      <c r="C38" s="7">
        <f t="shared" ref="C38" si="30">C$7</f>
        <v>4228</v>
      </c>
      <c r="D38" s="6">
        <f>D7*(1-$B$29)</f>
        <v>4386</v>
      </c>
      <c r="E38" s="6">
        <f>D38*(1+E40)</f>
        <v>4596</v>
      </c>
      <c r="F38" s="6">
        <f t="shared" ref="F38:M38" si="31">E38*(1+F40)</f>
        <v>4852</v>
      </c>
      <c r="G38" s="6">
        <f t="shared" si="31"/>
        <v>4947.9999999999991</v>
      </c>
      <c r="H38" s="6">
        <f t="shared" si="31"/>
        <v>5275.9999999999991</v>
      </c>
      <c r="I38" s="6">
        <f t="shared" si="31"/>
        <v>5519.9999999999991</v>
      </c>
      <c r="J38" s="6">
        <f t="shared" si="31"/>
        <v>5787.9999999999982</v>
      </c>
      <c r="K38" s="6">
        <f t="shared" si="31"/>
        <v>6207.9999999999982</v>
      </c>
      <c r="L38" s="6">
        <f t="shared" si="31"/>
        <v>6340.9999999999982</v>
      </c>
      <c r="M38" s="7">
        <f t="shared" si="31"/>
        <v>6464.9999999999973</v>
      </c>
      <c r="N38" s="6">
        <f t="shared" ref="N38:N46" si="32">SUM(D38:H38)</f>
        <v>24058</v>
      </c>
      <c r="O38" s="6">
        <f t="shared" ref="O38:O46" si="33">SUM(D38:M38)</f>
        <v>54380</v>
      </c>
      <c r="P38" s="8" t="str">
        <f t="shared" si="29"/>
        <v>--</v>
      </c>
      <c r="Q38" s="8" t="str">
        <f t="shared" si="29"/>
        <v>--</v>
      </c>
    </row>
    <row r="39" spans="1:17" x14ac:dyDescent="0.35">
      <c r="A39" s="1" t="s">
        <v>27</v>
      </c>
      <c r="B39" s="6">
        <f t="shared" ref="B39:M39" si="34">B38-B7</f>
        <v>0</v>
      </c>
      <c r="C39" s="7">
        <f t="shared" si="34"/>
        <v>0</v>
      </c>
      <c r="D39" s="6">
        <f t="shared" si="34"/>
        <v>0</v>
      </c>
      <c r="E39" s="6">
        <f t="shared" si="34"/>
        <v>0</v>
      </c>
      <c r="F39" s="6">
        <f t="shared" si="34"/>
        <v>0</v>
      </c>
      <c r="G39" s="6">
        <f t="shared" si="34"/>
        <v>0</v>
      </c>
      <c r="H39" s="6">
        <f t="shared" si="34"/>
        <v>0</v>
      </c>
      <c r="I39" s="6">
        <f t="shared" si="34"/>
        <v>0</v>
      </c>
      <c r="J39" s="6">
        <f t="shared" si="34"/>
        <v>0</v>
      </c>
      <c r="K39" s="6">
        <f t="shared" si="34"/>
        <v>0</v>
      </c>
      <c r="L39" s="6">
        <f t="shared" si="34"/>
        <v>0</v>
      </c>
      <c r="M39" s="7">
        <f t="shared" si="34"/>
        <v>0</v>
      </c>
      <c r="N39" s="6">
        <f t="shared" ref="N39" si="35">SUM(D39:H39)</f>
        <v>0</v>
      </c>
      <c r="O39" s="6">
        <f t="shared" ref="O39" si="36">SUM(D39:M39)</f>
        <v>0</v>
      </c>
      <c r="P39" s="8" t="str">
        <f t="shared" si="29"/>
        <v>--</v>
      </c>
      <c r="Q39" s="8" t="str">
        <f t="shared" si="29"/>
        <v>--</v>
      </c>
    </row>
    <row r="40" spans="1:17" x14ac:dyDescent="0.35">
      <c r="A40" s="1" t="s">
        <v>10</v>
      </c>
      <c r="B40" s="6"/>
      <c r="C40" s="10">
        <f>C38/B38-1</f>
        <v>4.1379310344827669E-2</v>
      </c>
      <c r="D40" s="9">
        <f>D38/C38-1</f>
        <v>3.736991485335861E-2</v>
      </c>
      <c r="E40" s="9">
        <f t="shared" ref="E40:M40" si="37">E8-$B$30</f>
        <v>4.7879616963064198E-2</v>
      </c>
      <c r="F40" s="9">
        <f t="shared" si="37"/>
        <v>5.5700609225413311E-2</v>
      </c>
      <c r="G40" s="9">
        <f t="shared" si="37"/>
        <v>1.9785655399835012E-2</v>
      </c>
      <c r="H40" s="9">
        <f t="shared" si="37"/>
        <v>6.6289409862570814E-2</v>
      </c>
      <c r="I40" s="9">
        <f t="shared" si="37"/>
        <v>4.6247156937073486E-2</v>
      </c>
      <c r="J40" s="9">
        <f t="shared" si="37"/>
        <v>4.8550724637681064E-2</v>
      </c>
      <c r="K40" s="9">
        <f t="shared" si="37"/>
        <v>7.2563925362819637E-2</v>
      </c>
      <c r="L40" s="9">
        <f t="shared" si="37"/>
        <v>2.1423969072164928E-2</v>
      </c>
      <c r="M40" s="10">
        <f t="shared" si="37"/>
        <v>1.9555275193187116E-2</v>
      </c>
      <c r="N40" s="8" t="str">
        <f>"--"</f>
        <v>--</v>
      </c>
      <c r="O40" s="8" t="str">
        <f>"--"</f>
        <v>--</v>
      </c>
      <c r="P40" s="11">
        <f>(H38/C38)^(1/5)-1</f>
        <v>4.5283178972158833E-2</v>
      </c>
      <c r="Q40" s="11">
        <f>(M38/C38)^(1/10)-1</f>
        <v>4.3382035744264691E-2</v>
      </c>
    </row>
    <row r="41" spans="1:17" x14ac:dyDescent="0.35">
      <c r="A41" s="1" t="s">
        <v>11</v>
      </c>
      <c r="B41" s="6">
        <f>B$9</f>
        <v>1810</v>
      </c>
      <c r="C41" s="7">
        <f t="shared" ref="C41:M41" si="38">C$9</f>
        <v>1848</v>
      </c>
      <c r="D41" s="6">
        <f t="shared" si="38"/>
        <v>1897</v>
      </c>
      <c r="E41" s="6">
        <f t="shared" si="38"/>
        <v>1951</v>
      </c>
      <c r="F41" s="6">
        <f t="shared" si="38"/>
        <v>2002</v>
      </c>
      <c r="G41" s="6">
        <f t="shared" si="38"/>
        <v>2033</v>
      </c>
      <c r="H41" s="6">
        <f t="shared" si="38"/>
        <v>2086</v>
      </c>
      <c r="I41" s="6">
        <f t="shared" si="38"/>
        <v>2130</v>
      </c>
      <c r="J41" s="6">
        <f t="shared" si="38"/>
        <v>2175</v>
      </c>
      <c r="K41" s="6">
        <f t="shared" si="38"/>
        <v>2229</v>
      </c>
      <c r="L41" s="6">
        <f t="shared" si="38"/>
        <v>2271</v>
      </c>
      <c r="M41" s="7">
        <f t="shared" si="38"/>
        <v>2315</v>
      </c>
      <c r="N41" s="6">
        <f t="shared" si="32"/>
        <v>9969</v>
      </c>
      <c r="O41" s="6">
        <f t="shared" si="33"/>
        <v>21089</v>
      </c>
      <c r="P41" s="8" t="str">
        <f t="shared" ref="P41:Q43" si="39">"--"</f>
        <v>--</v>
      </c>
      <c r="Q41" s="8" t="str">
        <f t="shared" si="39"/>
        <v>--</v>
      </c>
    </row>
    <row r="42" spans="1:17" x14ac:dyDescent="0.35">
      <c r="A42" s="1" t="s">
        <v>12</v>
      </c>
      <c r="B42" s="6">
        <f>B$10</f>
        <v>881</v>
      </c>
      <c r="C42" s="7">
        <f>C10</f>
        <v>952</v>
      </c>
      <c r="D42" s="6">
        <f>D$11*C49</f>
        <v>1010</v>
      </c>
      <c r="E42" s="6">
        <f>E$11*D49</f>
        <v>1075</v>
      </c>
      <c r="F42" s="6">
        <f t="shared" ref="F42:M42" si="40">F$11*E49</f>
        <v>1164</v>
      </c>
      <c r="G42" s="6">
        <f t="shared" si="40"/>
        <v>1247</v>
      </c>
      <c r="H42" s="6">
        <f t="shared" si="40"/>
        <v>1328</v>
      </c>
      <c r="I42" s="6">
        <f t="shared" si="40"/>
        <v>1416.9999999999998</v>
      </c>
      <c r="J42" s="6">
        <f t="shared" si="40"/>
        <v>1514</v>
      </c>
      <c r="K42" s="6">
        <f t="shared" si="40"/>
        <v>1605</v>
      </c>
      <c r="L42" s="6">
        <f t="shared" si="40"/>
        <v>1694.0000000000002</v>
      </c>
      <c r="M42" s="7">
        <f t="shared" si="40"/>
        <v>1783</v>
      </c>
      <c r="N42" s="6">
        <f t="shared" si="32"/>
        <v>5824</v>
      </c>
      <c r="O42" s="6">
        <f t="shared" si="33"/>
        <v>13837</v>
      </c>
      <c r="P42" s="8" t="str">
        <f t="shared" si="39"/>
        <v>--</v>
      </c>
      <c r="Q42" s="8" t="str">
        <f t="shared" si="39"/>
        <v>--</v>
      </c>
    </row>
    <row r="43" spans="1:17" x14ac:dyDescent="0.35">
      <c r="A43" s="1" t="s">
        <v>28</v>
      </c>
      <c r="B43" s="6">
        <f t="shared" ref="B43:M43" si="41">B42-B10</f>
        <v>0</v>
      </c>
      <c r="C43" s="7">
        <f t="shared" si="41"/>
        <v>0</v>
      </c>
      <c r="D43" s="6">
        <f t="shared" si="41"/>
        <v>0</v>
      </c>
      <c r="E43" s="6">
        <f t="shared" si="41"/>
        <v>0</v>
      </c>
      <c r="F43" s="6">
        <f t="shared" si="41"/>
        <v>0</v>
      </c>
      <c r="G43" s="6">
        <f t="shared" si="41"/>
        <v>0</v>
      </c>
      <c r="H43" s="6">
        <f t="shared" si="41"/>
        <v>0</v>
      </c>
      <c r="I43" s="6">
        <f t="shared" si="41"/>
        <v>0</v>
      </c>
      <c r="J43" s="6">
        <f t="shared" si="41"/>
        <v>0</v>
      </c>
      <c r="K43" s="6">
        <f t="shared" si="41"/>
        <v>0</v>
      </c>
      <c r="L43" s="6">
        <f t="shared" si="41"/>
        <v>0</v>
      </c>
      <c r="M43" s="7">
        <f t="shared" si="41"/>
        <v>0</v>
      </c>
      <c r="N43" s="6">
        <f t="shared" si="32"/>
        <v>0</v>
      </c>
      <c r="O43" s="6">
        <f t="shared" si="33"/>
        <v>0</v>
      </c>
      <c r="P43" s="8" t="str">
        <f t="shared" si="39"/>
        <v>--</v>
      </c>
      <c r="Q43" s="8" t="str">
        <f t="shared" si="39"/>
        <v>--</v>
      </c>
    </row>
    <row r="44" spans="1:17" x14ac:dyDescent="0.35">
      <c r="A44" s="1" t="s">
        <v>13</v>
      </c>
      <c r="B44" s="9">
        <f>B11</f>
        <v>3.1242242632717472E-2</v>
      </c>
      <c r="C44" s="10">
        <f t="shared" ref="C44:M44" si="42">C11</f>
        <v>3.1624755007806531E-2</v>
      </c>
      <c r="D44" s="9">
        <f>D11</f>
        <v>3.355147327508886E-2</v>
      </c>
      <c r="E44" s="9">
        <f t="shared" si="42"/>
        <v>3.3717027883197942E-2</v>
      </c>
      <c r="F44" s="9">
        <f t="shared" si="42"/>
        <v>3.4605779521940778E-2</v>
      </c>
      <c r="G44" s="9">
        <f t="shared" si="42"/>
        <v>3.5027105980169095E-2</v>
      </c>
      <c r="H44" s="9">
        <f t="shared" si="42"/>
        <v>3.5337005401665733E-2</v>
      </c>
      <c r="I44" s="9">
        <f t="shared" si="42"/>
        <v>3.5649592432323636E-2</v>
      </c>
      <c r="J44" s="9">
        <f t="shared" si="42"/>
        <v>3.605448656887026E-2</v>
      </c>
      <c r="K44" s="9">
        <f t="shared" si="42"/>
        <v>3.6171459478950688E-2</v>
      </c>
      <c r="L44" s="9">
        <f t="shared" si="42"/>
        <v>3.6054059806321169E-2</v>
      </c>
      <c r="M44" s="10">
        <f t="shared" si="42"/>
        <v>3.5979497941722498E-2</v>
      </c>
      <c r="N44" s="8" t="str">
        <f>"--"</f>
        <v>--</v>
      </c>
      <c r="O44" s="8" t="str">
        <f>"--"</f>
        <v>--</v>
      </c>
      <c r="P44" s="11">
        <f>AVERAGE(D44:H44)</f>
        <v>3.4447678412412482E-2</v>
      </c>
      <c r="Q44" s="11">
        <f>AVERAGE(C44:M44)</f>
        <v>3.4888385754368832E-2</v>
      </c>
    </row>
    <row r="45" spans="1:17" x14ac:dyDescent="0.35">
      <c r="B45" s="6"/>
      <c r="C45" s="7"/>
      <c r="D45" s="6"/>
      <c r="E45" s="6"/>
      <c r="F45" s="6"/>
      <c r="G45" s="6"/>
      <c r="H45" s="6"/>
      <c r="I45" s="6"/>
      <c r="J45" s="6"/>
      <c r="K45" s="6"/>
      <c r="L45" s="6"/>
      <c r="M45" s="7"/>
      <c r="N45" s="15"/>
      <c r="O45" s="6"/>
    </row>
    <row r="46" spans="1:17" x14ac:dyDescent="0.35">
      <c r="A46" s="4" t="s">
        <v>14</v>
      </c>
      <c r="B46" s="13">
        <f t="shared" ref="B46:M46" si="43">B33-B37</f>
        <v>-1833</v>
      </c>
      <c r="C46" s="14">
        <f t="shared" si="43"/>
        <v>-1865</v>
      </c>
      <c r="D46" s="13">
        <f t="shared" si="43"/>
        <v>-1713</v>
      </c>
      <c r="E46" s="13">
        <f t="shared" si="43"/>
        <v>-1687</v>
      </c>
      <c r="F46" s="13">
        <f t="shared" si="43"/>
        <v>-1910.0000000000009</v>
      </c>
      <c r="G46" s="13">
        <f t="shared" si="43"/>
        <v>-1938.0000000000009</v>
      </c>
      <c r="H46" s="13">
        <f t="shared" si="43"/>
        <v>-2141.0000000000018</v>
      </c>
      <c r="I46" s="13">
        <f t="shared" si="43"/>
        <v>-2233.0000000000009</v>
      </c>
      <c r="J46" s="13">
        <f t="shared" si="43"/>
        <v>-2370.9999999999991</v>
      </c>
      <c r="K46" s="13">
        <f t="shared" si="43"/>
        <v>-2636.9999999999991</v>
      </c>
      <c r="L46" s="13">
        <f t="shared" si="43"/>
        <v>-2597.9999999999982</v>
      </c>
      <c r="M46" s="14">
        <f t="shared" si="43"/>
        <v>-2531.9999999999964</v>
      </c>
      <c r="N46" s="13">
        <f t="shared" si="32"/>
        <v>-9389.0000000000036</v>
      </c>
      <c r="O46" s="13">
        <f t="shared" si="33"/>
        <v>-21759.999999999996</v>
      </c>
      <c r="P46" s="24" t="str">
        <f t="shared" ref="P46:Q49" si="44">"--"</f>
        <v>--</v>
      </c>
      <c r="Q46" s="24" t="str">
        <f t="shared" si="44"/>
        <v>--</v>
      </c>
    </row>
    <row r="47" spans="1:17" x14ac:dyDescent="0.35">
      <c r="A47" s="4" t="s">
        <v>29</v>
      </c>
      <c r="B47" s="13"/>
      <c r="C47" s="14"/>
      <c r="D47" s="13">
        <f t="shared" ref="D47:O47" si="45">D46-D13</f>
        <v>0</v>
      </c>
      <c r="E47" s="13">
        <f t="shared" si="45"/>
        <v>0</v>
      </c>
      <c r="F47" s="13">
        <f t="shared" si="45"/>
        <v>0</v>
      </c>
      <c r="G47" s="13">
        <f t="shared" si="45"/>
        <v>0</v>
      </c>
      <c r="H47" s="13">
        <f t="shared" si="45"/>
        <v>0</v>
      </c>
      <c r="I47" s="13">
        <f t="shared" si="45"/>
        <v>0</v>
      </c>
      <c r="J47" s="13">
        <f t="shared" si="45"/>
        <v>0</v>
      </c>
      <c r="K47" s="13">
        <f t="shared" si="45"/>
        <v>0</v>
      </c>
      <c r="L47" s="13">
        <f t="shared" si="45"/>
        <v>0</v>
      </c>
      <c r="M47" s="14">
        <f t="shared" si="45"/>
        <v>3.637978807091713E-12</v>
      </c>
      <c r="N47" s="13">
        <f t="shared" si="45"/>
        <v>0</v>
      </c>
      <c r="O47" s="13">
        <f t="shared" si="45"/>
        <v>0</v>
      </c>
      <c r="P47" s="24" t="str">
        <f t="shared" si="44"/>
        <v>--</v>
      </c>
      <c r="Q47" s="24" t="str">
        <f t="shared" si="44"/>
        <v>--</v>
      </c>
    </row>
    <row r="48" spans="1:17" x14ac:dyDescent="0.35">
      <c r="A48" s="1" t="s">
        <v>15</v>
      </c>
      <c r="B48" s="13"/>
      <c r="C48" s="7">
        <f>C14</f>
        <v>39</v>
      </c>
      <c r="D48" s="6">
        <f>D14</f>
        <v>67</v>
      </c>
      <c r="E48" s="6">
        <f>E14</f>
        <v>66</v>
      </c>
      <c r="F48" s="6">
        <f>F14</f>
        <v>55</v>
      </c>
      <c r="G48" s="6">
        <f t="shared" ref="G48:M48" si="46">G14</f>
        <v>42</v>
      </c>
      <c r="H48" s="6">
        <f t="shared" si="46"/>
        <v>26</v>
      </c>
      <c r="I48" s="6">
        <f t="shared" si="46"/>
        <v>11</v>
      </c>
      <c r="J48" s="6">
        <f t="shared" si="46"/>
        <v>9</v>
      </c>
      <c r="K48" s="6">
        <f t="shared" si="46"/>
        <v>-24</v>
      </c>
      <c r="L48" s="6">
        <f t="shared" si="46"/>
        <v>-27</v>
      </c>
      <c r="M48" s="7">
        <f t="shared" si="46"/>
        <v>-32</v>
      </c>
      <c r="N48" s="8" t="str">
        <f t="shared" ref="N48:O50" si="47">"--"</f>
        <v>--</v>
      </c>
      <c r="O48" s="8" t="str">
        <f t="shared" si="47"/>
        <v>--</v>
      </c>
      <c r="P48" s="8" t="str">
        <f t="shared" si="44"/>
        <v>--</v>
      </c>
      <c r="Q48" s="8" t="str">
        <f t="shared" si="44"/>
        <v>--</v>
      </c>
    </row>
    <row r="49" spans="1:17" x14ac:dyDescent="0.35">
      <c r="A49" s="1" t="s">
        <v>16</v>
      </c>
      <c r="B49" s="6">
        <f>B15</f>
        <v>28199</v>
      </c>
      <c r="C49" s="7">
        <f>B49+C37-C33+C48</f>
        <v>30103</v>
      </c>
      <c r="D49" s="6">
        <f>C49+D37-D33+D48</f>
        <v>31883</v>
      </c>
      <c r="E49" s="6">
        <f t="shared" ref="E49:M49" si="48">D49+E37-E33+E48</f>
        <v>33636</v>
      </c>
      <c r="F49" s="6">
        <f t="shared" si="48"/>
        <v>35601</v>
      </c>
      <c r="G49" s="6">
        <f t="shared" si="48"/>
        <v>37581</v>
      </c>
      <c r="H49" s="6">
        <f t="shared" si="48"/>
        <v>39748</v>
      </c>
      <c r="I49" s="6">
        <f t="shared" si="48"/>
        <v>41992</v>
      </c>
      <c r="J49" s="6">
        <f t="shared" si="48"/>
        <v>44372</v>
      </c>
      <c r="K49" s="6">
        <f t="shared" si="48"/>
        <v>46985</v>
      </c>
      <c r="L49" s="6">
        <f t="shared" si="48"/>
        <v>49556</v>
      </c>
      <c r="M49" s="7">
        <f t="shared" si="48"/>
        <v>52056</v>
      </c>
      <c r="N49" s="8" t="str">
        <f t="shared" si="47"/>
        <v>--</v>
      </c>
      <c r="O49" s="8" t="str">
        <f t="shared" si="47"/>
        <v>--</v>
      </c>
      <c r="P49" s="8" t="str">
        <f t="shared" si="44"/>
        <v>--</v>
      </c>
      <c r="Q49" s="8" t="str">
        <f t="shared" si="44"/>
        <v>--</v>
      </c>
    </row>
    <row r="50" spans="1:17" x14ac:dyDescent="0.35">
      <c r="A50" s="1" t="s">
        <v>7</v>
      </c>
      <c r="B50" s="15">
        <f t="shared" ref="B50:M50" si="49">B49/B52</f>
        <v>0.97835898302955282</v>
      </c>
      <c r="C50" s="16">
        <f t="shared" si="49"/>
        <v>0.99893149279433813</v>
      </c>
      <c r="D50" s="15">
        <f t="shared" si="49"/>
        <v>1.0173146286670711</v>
      </c>
      <c r="E50" s="15">
        <f t="shared" si="49"/>
        <v>1.0337802469454793</v>
      </c>
      <c r="F50" s="15">
        <f t="shared" si="49"/>
        <v>1.0544333806589166</v>
      </c>
      <c r="G50" s="15">
        <f t="shared" si="49"/>
        <v>1.0723534120408338</v>
      </c>
      <c r="H50" s="15">
        <f t="shared" si="49"/>
        <v>1.0922220299964298</v>
      </c>
      <c r="I50" s="15">
        <f t="shared" si="49"/>
        <v>1.111190503931512</v>
      </c>
      <c r="J50" s="15">
        <f t="shared" si="49"/>
        <v>1.1304900332148426</v>
      </c>
      <c r="K50" s="15">
        <f t="shared" si="49"/>
        <v>1.1525742561448884</v>
      </c>
      <c r="L50" s="15">
        <f t="shared" si="49"/>
        <v>1.1707714868357717</v>
      </c>
      <c r="M50" s="16">
        <f t="shared" si="49"/>
        <v>1.1848838140268505</v>
      </c>
      <c r="N50" s="8" t="str">
        <f t="shared" si="47"/>
        <v>--</v>
      </c>
      <c r="O50" s="8" t="str">
        <f t="shared" si="47"/>
        <v>--</v>
      </c>
      <c r="P50" s="9">
        <f>AVERAGE(D50:H50)</f>
        <v>1.054020739661746</v>
      </c>
      <c r="Q50" s="9">
        <f>AVERAGE(C50:M50)</f>
        <v>1.0926313895688122</v>
      </c>
    </row>
    <row r="51" spans="1:17" x14ac:dyDescent="0.35">
      <c r="B51" s="9"/>
      <c r="C51" s="10"/>
      <c r="D51" s="9"/>
      <c r="E51" s="9"/>
      <c r="F51" s="9"/>
      <c r="G51" s="9"/>
      <c r="H51" s="9"/>
      <c r="I51" s="9"/>
      <c r="J51" s="9"/>
      <c r="K51" s="9"/>
      <c r="L51" s="9"/>
      <c r="M51" s="10"/>
    </row>
    <row r="52" spans="1:17" x14ac:dyDescent="0.35">
      <c r="A52" s="1" t="s">
        <v>17</v>
      </c>
      <c r="B52" s="6">
        <f t="shared" ref="B52:M52" si="50">B53*B55/100</f>
        <v>28822.753702000002</v>
      </c>
      <c r="C52" s="7">
        <f t="shared" si="50"/>
        <v>30135.199678000001</v>
      </c>
      <c r="D52" s="6">
        <f t="shared" si="50"/>
        <v>31340.353418267918</v>
      </c>
      <c r="E52" s="6">
        <f t="shared" si="50"/>
        <v>32536.89563075385</v>
      </c>
      <c r="F52" s="6">
        <f t="shared" si="50"/>
        <v>33763.157211271988</v>
      </c>
      <c r="G52" s="6">
        <f t="shared" si="50"/>
        <v>35045.349395101257</v>
      </c>
      <c r="H52" s="6">
        <f t="shared" si="50"/>
        <v>36391.86805280784</v>
      </c>
      <c r="I52" s="6">
        <f t="shared" si="50"/>
        <v>37790.099763656879</v>
      </c>
      <c r="J52" s="6">
        <f t="shared" si="50"/>
        <v>39250.235469849009</v>
      </c>
      <c r="K52" s="6">
        <f t="shared" si="50"/>
        <v>40765.269352062976</v>
      </c>
      <c r="L52" s="6">
        <f t="shared" si="50"/>
        <v>42327.645110263431</v>
      </c>
      <c r="M52" s="7">
        <f t="shared" si="50"/>
        <v>43933.421474538234</v>
      </c>
      <c r="N52" s="6">
        <f>SUM(D52:H52)</f>
        <v>169077.62370820285</v>
      </c>
      <c r="O52" s="6">
        <f>SUM(D52:M52)</f>
        <v>373144.29487857333</v>
      </c>
      <c r="P52" s="8" t="str">
        <f>"--"</f>
        <v>--</v>
      </c>
      <c r="Q52" s="8" t="str">
        <f>"--"</f>
        <v>--</v>
      </c>
    </row>
    <row r="53" spans="1:17" x14ac:dyDescent="0.35">
      <c r="A53" s="1" t="s">
        <v>18</v>
      </c>
      <c r="B53" s="6">
        <f>B19</f>
        <v>23156.2</v>
      </c>
      <c r="C53" s="7">
        <f>C19</f>
        <v>23673.7</v>
      </c>
      <c r="D53" s="6">
        <f t="shared" ref="D53:M53" si="51">C53*(1+D54)</f>
        <v>24112.400000000001</v>
      </c>
      <c r="E53" s="6">
        <f t="shared" si="51"/>
        <v>24540.7</v>
      </c>
      <c r="F53" s="6">
        <f t="shared" si="51"/>
        <v>24969.699999999997</v>
      </c>
      <c r="G53" s="6">
        <f t="shared" si="51"/>
        <v>25411.499999999996</v>
      </c>
      <c r="H53" s="6">
        <f t="shared" si="51"/>
        <v>25873.499999999996</v>
      </c>
      <c r="I53" s="6">
        <f t="shared" si="51"/>
        <v>26344.399999999994</v>
      </c>
      <c r="J53" s="6">
        <f t="shared" si="51"/>
        <v>26829.199999999997</v>
      </c>
      <c r="K53" s="6">
        <f t="shared" si="51"/>
        <v>27321.099999999995</v>
      </c>
      <c r="L53" s="6">
        <f t="shared" si="51"/>
        <v>27814.7</v>
      </c>
      <c r="M53" s="7">
        <f t="shared" si="51"/>
        <v>28306.6</v>
      </c>
      <c r="N53" s="8" t="str">
        <f t="shared" ref="N53:O56" si="52">"--"</f>
        <v>--</v>
      </c>
      <c r="O53" s="8" t="str">
        <f t="shared" si="52"/>
        <v>--</v>
      </c>
      <c r="P53" s="8" t="str">
        <f>"--"</f>
        <v>--</v>
      </c>
      <c r="Q53" s="8" t="str">
        <f>"--"</f>
        <v>--</v>
      </c>
    </row>
    <row r="54" spans="1:17" x14ac:dyDescent="0.35">
      <c r="A54" s="1" t="s">
        <v>19</v>
      </c>
      <c r="C54" s="10">
        <f>C22</f>
        <v>2.2669999999999999E-2</v>
      </c>
      <c r="D54" s="9">
        <f t="shared" ref="D54:M54" si="53">D20+$B$28</f>
        <v>1.8531112584851517E-2</v>
      </c>
      <c r="E54" s="9">
        <f t="shared" si="53"/>
        <v>1.7762644946168749E-2</v>
      </c>
      <c r="F54" s="9">
        <f t="shared" si="53"/>
        <v>1.7481163943978695E-2</v>
      </c>
      <c r="G54" s="9">
        <f t="shared" si="53"/>
        <v>1.7693444454679019E-2</v>
      </c>
      <c r="H54" s="9">
        <f t="shared" si="53"/>
        <v>1.8180744938315341E-2</v>
      </c>
      <c r="I54" s="9">
        <f t="shared" si="53"/>
        <v>1.8200088894042121E-2</v>
      </c>
      <c r="J54" s="9">
        <f t="shared" si="53"/>
        <v>1.8402392918419164E-2</v>
      </c>
      <c r="K54" s="9">
        <f t="shared" si="53"/>
        <v>1.8334501215093946E-2</v>
      </c>
      <c r="L54" s="9">
        <f t="shared" si="53"/>
        <v>1.8066622500558349E-2</v>
      </c>
      <c r="M54" s="10">
        <f t="shared" si="53"/>
        <v>1.7684893239905408E-2</v>
      </c>
      <c r="N54" s="8" t="str">
        <f t="shared" si="52"/>
        <v>--</v>
      </c>
      <c r="O54" s="8" t="str">
        <f t="shared" si="52"/>
        <v>--</v>
      </c>
      <c r="P54" s="11">
        <f>(H53/C53)^(1/5)-1</f>
        <v>1.7929752468651472E-2</v>
      </c>
      <c r="Q54" s="11">
        <f>(M53/C53)^(1/10)-1</f>
        <v>1.8033704950020546E-2</v>
      </c>
    </row>
    <row r="55" spans="1:17" x14ac:dyDescent="0.35">
      <c r="A55" s="1" t="s">
        <v>30</v>
      </c>
      <c r="B55" s="17">
        <f>B21</f>
        <v>124.471</v>
      </c>
      <c r="C55" s="18">
        <f>C21</f>
        <v>127.294</v>
      </c>
      <c r="D55" s="17">
        <f t="shared" ref="D55:M55" si="54">C55*(1+D56)</f>
        <v>129.97608457999999</v>
      </c>
      <c r="E55" s="17">
        <f t="shared" si="54"/>
        <v>132.58340483667479</v>
      </c>
      <c r="F55" s="17">
        <f t="shared" si="54"/>
        <v>135.21651125673114</v>
      </c>
      <c r="G55" s="17">
        <f t="shared" si="54"/>
        <v>137.9113763260778</v>
      </c>
      <c r="H55" s="17">
        <f t="shared" si="54"/>
        <v>140.65305448744022</v>
      </c>
      <c r="I55" s="17">
        <f t="shared" si="54"/>
        <v>143.44642414956078</v>
      </c>
      <c r="J55" s="17">
        <f t="shared" si="54"/>
        <v>146.29670459741257</v>
      </c>
      <c r="K55" s="17">
        <f t="shared" si="54"/>
        <v>149.20800901890109</v>
      </c>
      <c r="L55" s="17">
        <f t="shared" si="54"/>
        <v>152.17724839837723</v>
      </c>
      <c r="M55" s="18">
        <f t="shared" si="54"/>
        <v>155.20557564150494</v>
      </c>
      <c r="N55" s="8" t="str">
        <f t="shared" si="52"/>
        <v>--</v>
      </c>
      <c r="O55" s="8" t="str">
        <f t="shared" si="52"/>
        <v>--</v>
      </c>
      <c r="P55" s="8" t="str">
        <f>"--"</f>
        <v>--</v>
      </c>
      <c r="Q55" s="8" t="str">
        <f>"--"</f>
        <v>--</v>
      </c>
    </row>
    <row r="56" spans="1:17" x14ac:dyDescent="0.35">
      <c r="A56" s="1" t="s">
        <v>19</v>
      </c>
      <c r="C56" s="10">
        <f>C22</f>
        <v>2.2669999999999999E-2</v>
      </c>
      <c r="D56" s="9">
        <f>D22</f>
        <v>2.1070000000000002E-2</v>
      </c>
      <c r="E56" s="9">
        <f t="shared" ref="E56:M56" si="55">E22</f>
        <v>2.0059999999999998E-2</v>
      </c>
      <c r="F56" s="9">
        <f t="shared" si="55"/>
        <v>1.9859999999999999E-2</v>
      </c>
      <c r="G56" s="9">
        <f t="shared" si="55"/>
        <v>1.993E-2</v>
      </c>
      <c r="H56" s="9">
        <f t="shared" si="55"/>
        <v>1.9879999999999998E-2</v>
      </c>
      <c r="I56" s="9">
        <f t="shared" si="55"/>
        <v>1.9859999999999999E-2</v>
      </c>
      <c r="J56" s="9">
        <f t="shared" si="55"/>
        <v>1.9870000000000002E-2</v>
      </c>
      <c r="K56" s="9">
        <f t="shared" si="55"/>
        <v>1.9900000000000001E-2</v>
      </c>
      <c r="L56" s="9">
        <f t="shared" si="55"/>
        <v>1.9900000000000001E-2</v>
      </c>
      <c r="M56" s="10">
        <f t="shared" si="55"/>
        <v>1.9900000000000001E-2</v>
      </c>
      <c r="N56" s="8" t="str">
        <f t="shared" si="52"/>
        <v>--</v>
      </c>
      <c r="O56" s="8" t="str">
        <f t="shared" si="52"/>
        <v>--</v>
      </c>
      <c r="P56" s="11">
        <f>(H55/C55)^(1/5)-1</f>
        <v>2.0159896197809557E-2</v>
      </c>
      <c r="Q56" s="11">
        <f>(M55/C55)^(1/10)-1</f>
        <v>2.0022938831062653E-2</v>
      </c>
    </row>
    <row r="57" spans="1:17" x14ac:dyDescent="0.3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7" x14ac:dyDescent="0.35">
      <c r="D58" s="6"/>
    </row>
  </sheetData>
  <mergeCells count="4">
    <mergeCell ref="N31:O31"/>
    <mergeCell ref="P31:Q31"/>
    <mergeCell ref="N1:O1"/>
    <mergeCell ref="P1:Q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60b61-1388-4600-87b5-1925c597766f" xsi:nil="true"/>
    <lcf76f155ced4ddcb4097134ff3c332f xmlns="9304b2b3-a261-4631-a468-64c167f7638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CAED6F44C114D96419A6779958C7B" ma:contentTypeVersion="10" ma:contentTypeDescription="Create a new document." ma:contentTypeScope="" ma:versionID="db0a0874ed7ba6d34aea85e8740e204a">
  <xsd:schema xmlns:xsd="http://www.w3.org/2001/XMLSchema" xmlns:xs="http://www.w3.org/2001/XMLSchema" xmlns:p="http://schemas.microsoft.com/office/2006/metadata/properties" xmlns:ns2="9304b2b3-a261-4631-a468-64c167f76389" xmlns:ns3="aed60b61-1388-4600-87b5-1925c597766f" targetNamespace="http://schemas.microsoft.com/office/2006/metadata/properties" ma:root="true" ma:fieldsID="4b76fb13d9d9a57cf5e43c1a8e088ca6" ns2:_="" ns3:_="">
    <xsd:import namespace="9304b2b3-a261-4631-a468-64c167f76389"/>
    <xsd:import namespace="aed60b61-1388-4600-87b5-1925c5977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04b2b3-a261-4631-a468-64c167f763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abfb405-5118-488b-9c85-8530c2d827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60b61-1388-4600-87b5-1925c59776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2d1f9dc-17f7-4827-b000-769fbcbf0064}" ma:internalName="TaxCatchAll" ma:showField="CatchAllData" ma:web="aed60b61-1388-4600-87b5-1925c59776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5721E0-5AFA-4CD4-9AE5-37790A5F9730}">
  <ds:schemaRefs>
    <ds:schemaRef ds:uri="http://schemas.microsoft.com/office/2006/metadata/properties"/>
    <ds:schemaRef ds:uri="http://schemas.microsoft.com/office/infopath/2007/PartnerControls"/>
    <ds:schemaRef ds:uri="aed60b61-1388-4600-87b5-1925c597766f"/>
    <ds:schemaRef ds:uri="9304b2b3-a261-4631-a468-64c167f76389"/>
  </ds:schemaRefs>
</ds:datastoreItem>
</file>

<file path=customXml/itemProps2.xml><?xml version="1.0" encoding="utf-8"?>
<ds:datastoreItem xmlns:ds="http://schemas.openxmlformats.org/officeDocument/2006/customXml" ds:itemID="{4E219063-BF72-418A-878B-599DB872C1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04b2b3-a261-4631-a468-64c167f76389"/>
    <ds:schemaRef ds:uri="aed60b61-1388-4600-87b5-1925c59776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426992-9025-47AA-892C-093BE5296C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</dc:creator>
  <cp:keywords/>
  <dc:description/>
  <cp:lastModifiedBy>Patrick Horan</cp:lastModifiedBy>
  <cp:revision/>
  <dcterms:created xsi:type="dcterms:W3CDTF">2025-09-02T15:25:42Z</dcterms:created>
  <dcterms:modified xsi:type="dcterms:W3CDTF">2025-09-17T19:35:35Z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0x010100CFFCAED6F44C114D96419A6779958C7B</vt:lpwstr>
  </property>
  <property fmtid="{D5CDD505-2E9C-101B-9397-08002B2CF9AE}" pid="3" name="MediaServiceImageTags">
    <vt:lpwstr/>
  </property>
</Properties>
</file>