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fiscallab.sharepoint.com/sites/FiscalLabCollaboration/Shared Documents/Staff Folders/Sheppard/Growth and Deficits/"/>
    </mc:Choice>
  </mc:AlternateContent>
  <xr:revisionPtr revIDLastSave="1" documentId="13_ncr:1_{E10245C6-4E87-4239-B6EB-AFF02FA5E75D}" xr6:coauthVersionLast="47" xr6:coauthVersionMax="47" xr10:uidLastSave="{5E5F9D84-EB49-413F-AAD5-758932E406B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1" l="1"/>
  <c r="P49" i="1"/>
  <c r="Q49" i="1"/>
  <c r="P14" i="1"/>
  <c r="Q14" i="1"/>
  <c r="B34" i="1"/>
  <c r="B35" i="1" s="1"/>
  <c r="D11" i="1"/>
  <c r="Q3" i="1"/>
  <c r="P3" i="1"/>
  <c r="Q10" i="1"/>
  <c r="P10" i="1"/>
  <c r="Q9" i="1"/>
  <c r="P9" i="1"/>
  <c r="Q7" i="1"/>
  <c r="P7" i="1"/>
  <c r="Q6" i="1"/>
  <c r="P6" i="1"/>
  <c r="Q16" i="1"/>
  <c r="P16" i="1"/>
  <c r="Q15" i="1"/>
  <c r="P15" i="1"/>
  <c r="Q13" i="1"/>
  <c r="P13" i="1"/>
  <c r="Q22" i="1"/>
  <c r="P22" i="1"/>
  <c r="Q21" i="1"/>
  <c r="P21" i="1"/>
  <c r="Q20" i="1"/>
  <c r="P20" i="1"/>
  <c r="Q19" i="1"/>
  <c r="P19" i="1"/>
  <c r="Q54" i="1"/>
  <c r="P54" i="1"/>
  <c r="Q44" i="1"/>
  <c r="P44" i="1"/>
  <c r="Q43" i="1"/>
  <c r="P43" i="1"/>
  <c r="Q42" i="1"/>
  <c r="P42" i="1"/>
  <c r="Q40" i="1"/>
  <c r="P40" i="1"/>
  <c r="Q39" i="1"/>
  <c r="P39" i="1"/>
  <c r="Q38" i="1"/>
  <c r="P38" i="1"/>
  <c r="Q35" i="1"/>
  <c r="P35" i="1"/>
  <c r="Q34" i="1"/>
  <c r="P34" i="1"/>
  <c r="Q48" i="1"/>
  <c r="P48" i="1"/>
  <c r="Q47" i="1"/>
  <c r="P47" i="1"/>
  <c r="Q50" i="1"/>
  <c r="P50" i="1"/>
  <c r="Q51" i="1"/>
  <c r="P51" i="1"/>
  <c r="Q55" i="1"/>
  <c r="P55" i="1"/>
  <c r="Q57" i="1"/>
  <c r="P57" i="1"/>
  <c r="O23" i="1"/>
  <c r="N23" i="1"/>
  <c r="O22" i="1"/>
  <c r="N22" i="1"/>
  <c r="O21" i="1"/>
  <c r="N21" i="1"/>
  <c r="O20" i="1"/>
  <c r="N20" i="1"/>
  <c r="O16" i="1"/>
  <c r="N16" i="1"/>
  <c r="O17" i="1"/>
  <c r="N17" i="1"/>
  <c r="O15" i="1"/>
  <c r="N15" i="1"/>
  <c r="O11" i="1"/>
  <c r="N11" i="1"/>
  <c r="O8" i="1"/>
  <c r="N8" i="1"/>
  <c r="O4" i="1"/>
  <c r="N4" i="1"/>
  <c r="O58" i="1"/>
  <c r="N58" i="1"/>
  <c r="O57" i="1"/>
  <c r="N57" i="1"/>
  <c r="O56" i="1"/>
  <c r="N56" i="1"/>
  <c r="O55" i="1"/>
  <c r="N55" i="1"/>
  <c r="O52" i="1"/>
  <c r="N52" i="1"/>
  <c r="O51" i="1"/>
  <c r="N51" i="1"/>
  <c r="O50" i="1"/>
  <c r="N50" i="1"/>
  <c r="O45" i="1"/>
  <c r="N45" i="1"/>
  <c r="O41" i="1"/>
  <c r="N41" i="1"/>
  <c r="O36" i="1"/>
  <c r="N36" i="1"/>
  <c r="F11" i="1"/>
  <c r="G11" i="1"/>
  <c r="H11" i="1"/>
  <c r="I11" i="1"/>
  <c r="J11" i="1"/>
  <c r="K11" i="1"/>
  <c r="L11" i="1"/>
  <c r="M11" i="1"/>
  <c r="E11" i="1"/>
  <c r="B51" i="1"/>
  <c r="B19" i="1"/>
  <c r="B17" i="1" s="1"/>
  <c r="E58" i="1"/>
  <c r="F58" i="1"/>
  <c r="G58" i="1"/>
  <c r="H58" i="1"/>
  <c r="I58" i="1"/>
  <c r="J58" i="1"/>
  <c r="K58" i="1"/>
  <c r="L58" i="1"/>
  <c r="M58" i="1"/>
  <c r="D58" i="1"/>
  <c r="B57" i="1"/>
  <c r="C19" i="1"/>
  <c r="C17" i="1" s="1"/>
  <c r="D22" i="1"/>
  <c r="M21" i="1"/>
  <c r="M56" i="1" s="1"/>
  <c r="E21" i="1"/>
  <c r="F21" i="1"/>
  <c r="G21" i="1"/>
  <c r="H21" i="1"/>
  <c r="I21" i="1"/>
  <c r="J21" i="1"/>
  <c r="K21" i="1"/>
  <c r="K56" i="1" s="1"/>
  <c r="L21" i="1"/>
  <c r="D21" i="1"/>
  <c r="D56" i="1" s="1"/>
  <c r="P11" i="1"/>
  <c r="D45" i="1"/>
  <c r="C11" i="1"/>
  <c r="E45" i="1"/>
  <c r="F45" i="1"/>
  <c r="G45" i="1"/>
  <c r="H45" i="1"/>
  <c r="I45" i="1"/>
  <c r="J45" i="1"/>
  <c r="K45" i="1"/>
  <c r="L45" i="1"/>
  <c r="M45" i="1"/>
  <c r="B11" i="1"/>
  <c r="B45" i="1" s="1"/>
  <c r="C43" i="1"/>
  <c r="C44" i="1" s="1"/>
  <c r="C34" i="1"/>
  <c r="C35" i="1" s="1"/>
  <c r="D39" i="1"/>
  <c r="D40" i="1" s="1"/>
  <c r="C6" i="1"/>
  <c r="D6" i="1"/>
  <c r="E6" i="1"/>
  <c r="F6" i="1"/>
  <c r="G6" i="1"/>
  <c r="H6" i="1"/>
  <c r="I6" i="1"/>
  <c r="J6" i="1"/>
  <c r="K6" i="1"/>
  <c r="L6" i="1"/>
  <c r="M6" i="1"/>
  <c r="Q8" i="1" s="1"/>
  <c r="B6" i="1"/>
  <c r="B13" i="1" s="1"/>
  <c r="B14" i="1" s="1"/>
  <c r="E56" i="1"/>
  <c r="F56" i="1"/>
  <c r="G56" i="1"/>
  <c r="H56" i="1"/>
  <c r="I56" i="1"/>
  <c r="J56" i="1"/>
  <c r="L56" i="1"/>
  <c r="C57" i="1"/>
  <c r="D57" i="1" s="1"/>
  <c r="E57" i="1" s="1"/>
  <c r="C58" i="1"/>
  <c r="B55" i="1"/>
  <c r="B54" i="1" s="1"/>
  <c r="B52" i="1" s="1"/>
  <c r="C56" i="1"/>
  <c r="C55" i="1"/>
  <c r="C8" i="1"/>
  <c r="M8" i="1"/>
  <c r="M41" i="1" s="1"/>
  <c r="L8" i="1"/>
  <c r="L41" i="1" s="1"/>
  <c r="K8" i="1"/>
  <c r="K41" i="1" s="1"/>
  <c r="J8" i="1"/>
  <c r="J41" i="1" s="1"/>
  <c r="I8" i="1"/>
  <c r="I41" i="1" s="1"/>
  <c r="H8" i="1"/>
  <c r="H41" i="1" s="1"/>
  <c r="G8" i="1"/>
  <c r="G41" i="1" s="1"/>
  <c r="F8" i="1"/>
  <c r="F41" i="1" s="1"/>
  <c r="E8" i="1"/>
  <c r="E41" i="1" s="1"/>
  <c r="D8" i="1"/>
  <c r="O7" i="1"/>
  <c r="O9" i="1"/>
  <c r="O10" i="1"/>
  <c r="O3" i="1"/>
  <c r="N9" i="1"/>
  <c r="N10" i="1"/>
  <c r="N7" i="1"/>
  <c r="N3" i="1"/>
  <c r="B43" i="1"/>
  <c r="B44" i="1" s="1"/>
  <c r="C36" i="1"/>
  <c r="B36" i="1"/>
  <c r="C39" i="1"/>
  <c r="C40" i="1" s="1"/>
  <c r="C42" i="1"/>
  <c r="D42" i="1"/>
  <c r="E42" i="1"/>
  <c r="F42" i="1"/>
  <c r="G42" i="1"/>
  <c r="H42" i="1"/>
  <c r="I42" i="1"/>
  <c r="J42" i="1"/>
  <c r="K42" i="1"/>
  <c r="L42" i="1"/>
  <c r="M42" i="1"/>
  <c r="B42" i="1"/>
  <c r="B39" i="1"/>
  <c r="B40" i="1" s="1"/>
  <c r="B38" i="1"/>
  <c r="B47" i="1" s="1"/>
  <c r="B49" i="1" s="1"/>
  <c r="P8" i="1" l="1"/>
  <c r="E39" i="1"/>
  <c r="D55" i="1"/>
  <c r="D54" i="1" s="1"/>
  <c r="C45" i="1"/>
  <c r="Q45" i="1" s="1"/>
  <c r="Q11" i="1"/>
  <c r="P45" i="1"/>
  <c r="M15" i="1"/>
  <c r="M50" i="1" s="1"/>
  <c r="M13" i="1"/>
  <c r="M14" i="1" s="1"/>
  <c r="L15" i="1"/>
  <c r="L50" i="1" s="1"/>
  <c r="L13" i="1"/>
  <c r="L14" i="1" s="1"/>
  <c r="K15" i="1"/>
  <c r="K50" i="1" s="1"/>
  <c r="K13" i="1"/>
  <c r="K14" i="1" s="1"/>
  <c r="J15" i="1"/>
  <c r="J50" i="1" s="1"/>
  <c r="J13" i="1"/>
  <c r="J14" i="1" s="1"/>
  <c r="I15" i="1"/>
  <c r="I50" i="1" s="1"/>
  <c r="I13" i="1"/>
  <c r="I14" i="1" s="1"/>
  <c r="H15" i="1"/>
  <c r="H50" i="1" s="1"/>
  <c r="H13" i="1"/>
  <c r="H14" i="1" s="1"/>
  <c r="G15" i="1"/>
  <c r="G50" i="1" s="1"/>
  <c r="G13" i="1"/>
  <c r="G14" i="1" s="1"/>
  <c r="F15" i="1"/>
  <c r="F50" i="1" s="1"/>
  <c r="F13" i="1"/>
  <c r="F14" i="1" s="1"/>
  <c r="E15" i="1"/>
  <c r="E50" i="1" s="1"/>
  <c r="E13" i="1"/>
  <c r="E14" i="1" s="1"/>
  <c r="D15" i="1"/>
  <c r="D50" i="1" s="1"/>
  <c r="D13" i="1"/>
  <c r="D14" i="1" s="1"/>
  <c r="C13" i="1"/>
  <c r="C14" i="1" s="1"/>
  <c r="C15" i="1"/>
  <c r="C50" i="1" s="1"/>
  <c r="D19" i="1"/>
  <c r="E22" i="1"/>
  <c r="C38" i="1"/>
  <c r="O6" i="1"/>
  <c r="N6" i="1"/>
  <c r="N42" i="1"/>
  <c r="O42" i="1"/>
  <c r="C41" i="1"/>
  <c r="C54" i="1"/>
  <c r="E40" i="1" l="1"/>
  <c r="F39" i="1"/>
  <c r="C51" i="1"/>
  <c r="N14" i="1"/>
  <c r="O14" i="1"/>
  <c r="E19" i="1"/>
  <c r="F22" i="1"/>
  <c r="D4" i="1"/>
  <c r="D17" i="1"/>
  <c r="O13" i="1"/>
  <c r="N13" i="1"/>
  <c r="E55" i="1"/>
  <c r="F55" i="1" s="1"/>
  <c r="G55" i="1" s="1"/>
  <c r="H55" i="1" s="1"/>
  <c r="C47" i="1"/>
  <c r="C49" i="1" s="1"/>
  <c r="G39" i="1" l="1"/>
  <c r="F40" i="1"/>
  <c r="I55" i="1"/>
  <c r="J55" i="1" s="1"/>
  <c r="K55" i="1" s="1"/>
  <c r="L55" i="1" s="1"/>
  <c r="M55" i="1" s="1"/>
  <c r="Q56" i="1" s="1"/>
  <c r="P56" i="1"/>
  <c r="D36" i="1"/>
  <c r="D34" i="1" s="1"/>
  <c r="D35" i="1" s="1"/>
  <c r="F19" i="1"/>
  <c r="G22" i="1"/>
  <c r="E4" i="1"/>
  <c r="E17" i="1"/>
  <c r="D43" i="1"/>
  <c r="D44" i="1" s="1"/>
  <c r="C52" i="1"/>
  <c r="E54" i="1"/>
  <c r="F57" i="1"/>
  <c r="H39" i="1" l="1"/>
  <c r="G40" i="1"/>
  <c r="E36" i="1"/>
  <c r="E34" i="1" s="1"/>
  <c r="E35" i="1" s="1"/>
  <c r="G19" i="1"/>
  <c r="H22" i="1"/>
  <c r="P23" i="1" s="1"/>
  <c r="F4" i="1"/>
  <c r="F17" i="1"/>
  <c r="F54" i="1"/>
  <c r="G57" i="1"/>
  <c r="P41" i="1" l="1"/>
  <c r="H40" i="1"/>
  <c r="N40" i="1" s="1"/>
  <c r="I39" i="1"/>
  <c r="F36" i="1"/>
  <c r="F34" i="1" s="1"/>
  <c r="F35" i="1" s="1"/>
  <c r="H19" i="1"/>
  <c r="I22" i="1"/>
  <c r="G4" i="1"/>
  <c r="G17" i="1"/>
  <c r="G54" i="1"/>
  <c r="H57" i="1"/>
  <c r="P58" i="1" s="1"/>
  <c r="I40" i="1" l="1"/>
  <c r="J39" i="1"/>
  <c r="G36" i="1"/>
  <c r="G34" i="1" s="1"/>
  <c r="G35" i="1" s="1"/>
  <c r="N19" i="1"/>
  <c r="I19" i="1"/>
  <c r="J22" i="1"/>
  <c r="H4" i="1"/>
  <c r="H17" i="1"/>
  <c r="H54" i="1"/>
  <c r="I57" i="1"/>
  <c r="K39" i="1" l="1"/>
  <c r="J40" i="1"/>
  <c r="P17" i="1"/>
  <c r="H36" i="1"/>
  <c r="P4" i="1"/>
  <c r="J19" i="1"/>
  <c r="K22" i="1"/>
  <c r="I4" i="1"/>
  <c r="I17" i="1"/>
  <c r="N54" i="1"/>
  <c r="I54" i="1"/>
  <c r="J57" i="1"/>
  <c r="L39" i="1" l="1"/>
  <c r="K40" i="1"/>
  <c r="H34" i="1"/>
  <c r="P36" i="1"/>
  <c r="I36" i="1"/>
  <c r="I34" i="1" s="1"/>
  <c r="I35" i="1" s="1"/>
  <c r="K19" i="1"/>
  <c r="L22" i="1"/>
  <c r="J4" i="1"/>
  <c r="J17" i="1"/>
  <c r="J54" i="1"/>
  <c r="K57" i="1"/>
  <c r="M39" i="1" l="1"/>
  <c r="M40" i="1" s="1"/>
  <c r="O40" i="1" s="1"/>
  <c r="L40" i="1"/>
  <c r="H35" i="1"/>
  <c r="N35" i="1" s="1"/>
  <c r="N34" i="1"/>
  <c r="J36" i="1"/>
  <c r="J34" i="1" s="1"/>
  <c r="J35" i="1" s="1"/>
  <c r="Q41" i="1"/>
  <c r="L19" i="1"/>
  <c r="M22" i="1"/>
  <c r="K4" i="1"/>
  <c r="K17" i="1"/>
  <c r="K54" i="1"/>
  <c r="L57" i="1"/>
  <c r="K36" i="1" l="1"/>
  <c r="K34" i="1" s="1"/>
  <c r="K35" i="1" s="1"/>
  <c r="M19" i="1"/>
  <c r="Q23" i="1"/>
  <c r="L4" i="1"/>
  <c r="L17" i="1"/>
  <c r="L54" i="1"/>
  <c r="M57" i="1"/>
  <c r="M17" i="1" l="1"/>
  <c r="Q17" i="1" s="1"/>
  <c r="O19" i="1"/>
  <c r="M4" i="1"/>
  <c r="M54" i="1"/>
  <c r="O54" i="1" s="1"/>
  <c r="Q58" i="1"/>
  <c r="L36" i="1"/>
  <c r="N39" i="1"/>
  <c r="O39" i="1"/>
  <c r="D41" i="1"/>
  <c r="D38" i="1"/>
  <c r="M36" i="1" l="1"/>
  <c r="Q4" i="1"/>
  <c r="L34" i="1"/>
  <c r="L35" i="1" s="1"/>
  <c r="D47" i="1"/>
  <c r="D51" i="1"/>
  <c r="E43" i="1" s="1"/>
  <c r="M34" i="1" l="1"/>
  <c r="Q36" i="1"/>
  <c r="D48" i="1"/>
  <c r="D49" i="1"/>
  <c r="E38" i="1"/>
  <c r="E44" i="1"/>
  <c r="D52" i="1"/>
  <c r="M35" i="1" l="1"/>
  <c r="O35" i="1" s="1"/>
  <c r="O34" i="1"/>
  <c r="E51" i="1"/>
  <c r="E47" i="1"/>
  <c r="E49" i="1" l="1"/>
  <c r="E48" i="1"/>
  <c r="E52" i="1"/>
  <c r="F43" i="1"/>
  <c r="F38" i="1" l="1"/>
  <c r="F44" i="1"/>
  <c r="F47" i="1" l="1"/>
  <c r="F51" i="1"/>
  <c r="F48" i="1" l="1"/>
  <c r="F49" i="1"/>
  <c r="G43" i="1"/>
  <c r="F52" i="1"/>
  <c r="G38" i="1" l="1"/>
  <c r="G44" i="1"/>
  <c r="G47" i="1" l="1"/>
  <c r="G51" i="1"/>
  <c r="G48" i="1" l="1"/>
  <c r="G49" i="1"/>
  <c r="G52" i="1"/>
  <c r="H43" i="1"/>
  <c r="N43" i="1" l="1"/>
  <c r="H38" i="1"/>
  <c r="H44" i="1"/>
  <c r="N44" i="1" s="1"/>
  <c r="N38" i="1" l="1"/>
  <c r="H47" i="1"/>
  <c r="H49" i="1" s="1"/>
  <c r="H51" i="1"/>
  <c r="N49" i="1" l="1"/>
  <c r="N47" i="1"/>
  <c r="N48" i="1" s="1"/>
  <c r="H48" i="1"/>
  <c r="I43" i="1"/>
  <c r="H52" i="1"/>
  <c r="P52" i="1" s="1"/>
  <c r="I38" i="1" l="1"/>
  <c r="I44" i="1"/>
  <c r="I47" i="1" l="1"/>
  <c r="I51" i="1"/>
  <c r="I48" i="1" l="1"/>
  <c r="I49" i="1"/>
  <c r="J43" i="1"/>
  <c r="I52" i="1"/>
  <c r="J38" i="1" l="1"/>
  <c r="J44" i="1"/>
  <c r="J47" i="1" l="1"/>
  <c r="J51" i="1"/>
  <c r="J48" i="1" l="1"/>
  <c r="J49" i="1"/>
  <c r="J52" i="1"/>
  <c r="K43" i="1"/>
  <c r="K38" i="1" l="1"/>
  <c r="K44" i="1"/>
  <c r="K47" i="1" l="1"/>
  <c r="K51" i="1"/>
  <c r="K48" i="1" l="1"/>
  <c r="K49" i="1"/>
  <c r="K52" i="1"/>
  <c r="L43" i="1"/>
  <c r="L38" i="1" l="1"/>
  <c r="L44" i="1"/>
  <c r="L47" i="1" l="1"/>
  <c r="L51" i="1"/>
  <c r="L48" i="1" l="1"/>
  <c r="L52" i="1"/>
  <c r="M43" i="1"/>
  <c r="O43" i="1" l="1"/>
  <c r="M38" i="1"/>
  <c r="M44" i="1"/>
  <c r="O44" i="1" s="1"/>
  <c r="O38" i="1" l="1"/>
  <c r="M47" i="1"/>
  <c r="M49" i="1" s="1"/>
  <c r="O49" i="1" s="1"/>
  <c r="M51" i="1"/>
  <c r="M52" i="1" s="1"/>
  <c r="Q52" i="1" s="1"/>
  <c r="O47" i="1" l="1"/>
  <c r="O48" i="1" s="1"/>
  <c r="M48" i="1"/>
</calcChain>
</file>

<file path=xl/sharedStrings.xml><?xml version="1.0" encoding="utf-8"?>
<sst xmlns="http://schemas.openxmlformats.org/spreadsheetml/2006/main" count="60" uniqueCount="32">
  <si>
    <t>Sum</t>
  </si>
  <si>
    <t>Average</t>
  </si>
  <si>
    <t>Baseline</t>
  </si>
  <si>
    <t>Revenues</t>
  </si>
  <si>
    <t xml:space="preserve">  Percent of GDP</t>
  </si>
  <si>
    <t>Outlays</t>
  </si>
  <si>
    <t xml:space="preserve">  Mandatory</t>
  </si>
  <si>
    <t xml:space="preserve">    Growth in mandatory outlays</t>
  </si>
  <si>
    <t xml:space="preserve">  Discretionary outlays</t>
  </si>
  <si>
    <t xml:space="preserve">  Net interest</t>
  </si>
  <si>
    <t xml:space="preserve">    Average interest rate</t>
  </si>
  <si>
    <t>Total deficit</t>
  </si>
  <si>
    <t>Other means of financing</t>
  </si>
  <si>
    <t>Debt held by the public</t>
  </si>
  <si>
    <t>GDP</t>
  </si>
  <si>
    <t xml:space="preserve">  Real GDP</t>
  </si>
  <si>
    <t xml:space="preserve">    Percentage change, annual rate</t>
  </si>
  <si>
    <t xml:space="preserve">  GDP Price Index</t>
  </si>
  <si>
    <t>Alternative Scenario</t>
  </si>
  <si>
    <t>Additional real GDP growth rate</t>
  </si>
  <si>
    <t>First year cut in mandatory outlays</t>
  </si>
  <si>
    <t>Additional slowed growth in mandatory outlays</t>
  </si>
  <si>
    <t xml:space="preserve">  Change in revenues from baseline</t>
  </si>
  <si>
    <t xml:space="preserve">    Change in mandatory outlays from baseline</t>
  </si>
  <si>
    <t xml:space="preserve">    Change in net interest from baseline</t>
  </si>
  <si>
    <t xml:space="preserve">  Change in deficit from baseline</t>
  </si>
  <si>
    <t xml:space="preserve">  GDP price index</t>
  </si>
  <si>
    <t>Primary deficit</t>
  </si>
  <si>
    <t>Actual, 2025</t>
  </si>
  <si>
    <t>2027–2031</t>
  </si>
  <si>
    <t>2027–2036</t>
  </si>
  <si>
    <t>Baseline values from CBO's Budget and Economic Outlook: 2026 to 2036 (www.cbo.gov/publication/61882).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</si>
</sst>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3" xfId="0" applyFont="1" applyBorder="1"/>
    <xf numFmtId="3" fontId="1" fillId="0" borderId="0" xfId="0" applyNumberFormat="1" applyFont="1"/>
    <xf numFmtId="3" fontId="1" fillId="0" borderId="3" xfId="0" applyNumberFormat="1" applyFont="1" applyBorder="1"/>
    <xf numFmtId="3" fontId="1" fillId="0" borderId="0" xfId="0" applyNumberFormat="1" applyFont="1" applyAlignment="1">
      <alignment horizontal="right"/>
    </xf>
    <xf numFmtId="164" fontId="1" fillId="0" borderId="0" xfId="0" applyNumberFormat="1" applyFont="1"/>
    <xf numFmtId="164" fontId="1" fillId="0" borderId="3" xfId="0" applyNumberFormat="1" applyFont="1" applyBorder="1"/>
    <xf numFmtId="10" fontId="1" fillId="0" borderId="0" xfId="0" applyNumberFormat="1" applyFont="1"/>
    <xf numFmtId="10" fontId="1" fillId="0" borderId="3" xfId="0" applyNumberFormat="1" applyFont="1" applyBorder="1"/>
    <xf numFmtId="3" fontId="2" fillId="0" borderId="0" xfId="0" applyNumberFormat="1" applyFont="1"/>
    <xf numFmtId="3" fontId="2" fillId="0" borderId="3" xfId="0" applyNumberFormat="1" applyFont="1" applyBorder="1"/>
    <xf numFmtId="9" fontId="1" fillId="0" borderId="0" xfId="0" applyNumberFormat="1" applyFont="1"/>
    <xf numFmtId="9" fontId="1" fillId="0" borderId="3" xfId="0" applyNumberFormat="1" applyFont="1" applyBorder="1"/>
    <xf numFmtId="165" fontId="1" fillId="0" borderId="0" xfId="0" applyNumberFormat="1" applyFont="1"/>
    <xf numFmtId="165" fontId="1" fillId="0" borderId="3" xfId="0" applyNumberFormat="1" applyFont="1" applyBorder="1"/>
    <xf numFmtId="1" fontId="1" fillId="0" borderId="0" xfId="0" applyNumberFormat="1" applyFont="1"/>
    <xf numFmtId="166" fontId="1" fillId="0" borderId="0" xfId="0" applyNumberFormat="1" applyFont="1"/>
    <xf numFmtId="0" fontId="3" fillId="0" borderId="0" xfId="0" applyFont="1"/>
    <xf numFmtId="10" fontId="1" fillId="2" borderId="0" xfId="0" applyNumberFormat="1" applyFont="1" applyFill="1"/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27</xdr:row>
      <xdr:rowOff>123825</xdr:rowOff>
    </xdr:from>
    <xdr:to>
      <xdr:col>4</xdr:col>
      <xdr:colOff>561975</xdr:colOff>
      <xdr:row>31</xdr:row>
      <xdr:rowOff>57150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AD990B9-B555-199C-692F-5CAA8ADBD13E}"/>
            </a:ext>
          </a:extLst>
        </xdr:cNvPr>
        <xdr:cNvSpPr txBox="1"/>
      </xdr:nvSpPr>
      <xdr:spPr>
        <a:xfrm>
          <a:off x="4657725" y="5105400"/>
          <a:ext cx="19335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Modify the values shaded in green to update the projections in the alternative scenario.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topLeftCell="A26" workbookViewId="0">
      <selection activeCell="L50" sqref="L50"/>
    </sheetView>
  </sheetViews>
  <sheetFormatPr defaultColWidth="9.140625" defaultRowHeight="15" x14ac:dyDescent="0.2"/>
  <cols>
    <col min="1" max="1" width="51.42578125" style="1" customWidth="1"/>
    <col min="2" max="2" width="14.140625" style="1" bestFit="1" customWidth="1"/>
    <col min="3" max="13" width="12.42578125" style="1" bestFit="1" customWidth="1"/>
    <col min="14" max="17" width="12.85546875" style="1" bestFit="1" customWidth="1"/>
    <col min="18" max="16384" width="9.140625" style="1"/>
  </cols>
  <sheetData>
    <row r="1" spans="1:17" x14ac:dyDescent="0.2">
      <c r="N1" s="25" t="s">
        <v>0</v>
      </c>
      <c r="O1" s="25"/>
      <c r="P1" s="25" t="s">
        <v>1</v>
      </c>
      <c r="Q1" s="25"/>
    </row>
    <row r="2" spans="1:17" ht="15.75" x14ac:dyDescent="0.25">
      <c r="A2" s="23" t="s">
        <v>2</v>
      </c>
      <c r="B2" s="2" t="s">
        <v>28</v>
      </c>
      <c r="C2" s="3">
        <v>2026</v>
      </c>
      <c r="D2" s="2">
        <v>2027</v>
      </c>
      <c r="E2" s="2">
        <v>2028</v>
      </c>
      <c r="F2" s="2">
        <v>2029</v>
      </c>
      <c r="G2" s="2">
        <v>2030</v>
      </c>
      <c r="H2" s="2">
        <v>2031</v>
      </c>
      <c r="I2" s="2">
        <v>2032</v>
      </c>
      <c r="J2" s="2">
        <v>2033</v>
      </c>
      <c r="K2" s="2">
        <v>2034</v>
      </c>
      <c r="L2" s="2">
        <v>2035</v>
      </c>
      <c r="M2" s="3">
        <v>2036</v>
      </c>
      <c r="N2" s="2" t="s">
        <v>29</v>
      </c>
      <c r="O2" s="2" t="s">
        <v>30</v>
      </c>
      <c r="P2" s="2" t="s">
        <v>29</v>
      </c>
      <c r="Q2" s="2" t="s">
        <v>30</v>
      </c>
    </row>
    <row r="3" spans="1:17" x14ac:dyDescent="0.2">
      <c r="A3" s="1" t="s">
        <v>3</v>
      </c>
      <c r="B3" s="6">
        <v>5234.616</v>
      </c>
      <c r="C3" s="7">
        <v>5595.9160000000002</v>
      </c>
      <c r="D3" s="6">
        <v>5885.1980000000003</v>
      </c>
      <c r="E3" s="6">
        <v>6071.4679999999998</v>
      </c>
      <c r="F3" s="6">
        <v>6319.7889999999998</v>
      </c>
      <c r="G3" s="6">
        <v>6594.9989999999998</v>
      </c>
      <c r="H3" s="6">
        <v>6869.4930000000004</v>
      </c>
      <c r="I3" s="6">
        <v>7129.6819999999998</v>
      </c>
      <c r="J3" s="6">
        <v>7391.4759999999997</v>
      </c>
      <c r="K3" s="6">
        <v>7668.9229999999998</v>
      </c>
      <c r="L3" s="6">
        <v>7971.8630000000003</v>
      </c>
      <c r="M3" s="7">
        <v>8300.7549999999992</v>
      </c>
      <c r="N3" s="6">
        <f>SUM(D3:H3)</f>
        <v>31740.947</v>
      </c>
      <c r="O3" s="6">
        <f>SUM(D3:M3)</f>
        <v>70203.646000000008</v>
      </c>
      <c r="P3" s="8" t="str">
        <f>"--"</f>
        <v>--</v>
      </c>
      <c r="Q3" s="8" t="str">
        <f>"--"</f>
        <v>--</v>
      </c>
    </row>
    <row r="4" spans="1:17" x14ac:dyDescent="0.2">
      <c r="A4" s="1" t="s">
        <v>4</v>
      </c>
      <c r="B4" s="9">
        <v>0.17241000000000001</v>
      </c>
      <c r="C4" s="10">
        <v>0.17541000000000001</v>
      </c>
      <c r="D4" s="9">
        <f>D3/D19</f>
        <v>0.17665920480323963</v>
      </c>
      <c r="E4" s="9">
        <f t="shared" ref="E4:M4" si="0">E3/E19</f>
        <v>0.17515032505849745</v>
      </c>
      <c r="F4" s="9">
        <f t="shared" si="0"/>
        <v>0.1755087723940526</v>
      </c>
      <c r="G4" s="9">
        <f t="shared" si="0"/>
        <v>0.17639026537601993</v>
      </c>
      <c r="H4" s="9">
        <f t="shared" si="0"/>
        <v>0.17700157691107637</v>
      </c>
      <c r="I4" s="9">
        <f t="shared" si="0"/>
        <v>0.17702945148064225</v>
      </c>
      <c r="J4" s="9">
        <f t="shared" si="0"/>
        <v>0.17685810424808571</v>
      </c>
      <c r="K4" s="9">
        <f t="shared" si="0"/>
        <v>0.17682482583977982</v>
      </c>
      <c r="L4" s="9">
        <f t="shared" si="0"/>
        <v>0.17712183995289016</v>
      </c>
      <c r="M4" s="10">
        <f t="shared" si="0"/>
        <v>0.17771549248181076</v>
      </c>
      <c r="N4" s="8" t="str">
        <f>"--"</f>
        <v>--</v>
      </c>
      <c r="O4" s="8" t="str">
        <f>"--"</f>
        <v>--</v>
      </c>
      <c r="P4" s="9">
        <f>AVERAGE(D4:H4)</f>
        <v>0.17614202890857719</v>
      </c>
      <c r="Q4" s="9">
        <f>AVERAGE(C4:M4)</f>
        <v>0.17651544168600861</v>
      </c>
    </row>
    <row r="5" spans="1:17" x14ac:dyDescent="0.2"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7" x14ac:dyDescent="0.2">
      <c r="A6" s="1" t="s">
        <v>5</v>
      </c>
      <c r="B6" s="6">
        <f>B7+B9+B10</f>
        <v>7009.9859999999999</v>
      </c>
      <c r="C6" s="7">
        <f t="shared" ref="C6:M6" si="1">C7+C9+C10</f>
        <v>7448.6190000000006</v>
      </c>
      <c r="D6" s="6">
        <f t="shared" si="1"/>
        <v>7772.4009999999998</v>
      </c>
      <c r="E6" s="6">
        <f t="shared" si="1"/>
        <v>8151.1260000000002</v>
      </c>
      <c r="F6" s="6">
        <f t="shared" si="1"/>
        <v>8339.5040000000008</v>
      </c>
      <c r="G6" s="6">
        <f t="shared" si="1"/>
        <v>8795.6409999999996</v>
      </c>
      <c r="H6" s="6">
        <f t="shared" si="1"/>
        <v>9155.1880000000001</v>
      </c>
      <c r="I6" s="6">
        <f t="shared" si="1"/>
        <v>9569.1</v>
      </c>
      <c r="J6" s="6">
        <f t="shared" si="1"/>
        <v>10172.210999999999</v>
      </c>
      <c r="K6" s="6">
        <f t="shared" si="1"/>
        <v>10487.423000000001</v>
      </c>
      <c r="L6" s="6">
        <f t="shared" si="1"/>
        <v>10750.897000000001</v>
      </c>
      <c r="M6" s="7">
        <f t="shared" si="1"/>
        <v>11416.142</v>
      </c>
      <c r="N6" s="6">
        <f>SUM(D6:H6)</f>
        <v>42213.860000000008</v>
      </c>
      <c r="O6" s="6">
        <f t="shared" ref="O6:O13" si="2">SUM(D6:M6)</f>
        <v>94609.633000000002</v>
      </c>
      <c r="P6" s="8" t="str">
        <f>"--"</f>
        <v>--</v>
      </c>
      <c r="Q6" s="8" t="str">
        <f>"--"</f>
        <v>--</v>
      </c>
    </row>
    <row r="7" spans="1:17" x14ac:dyDescent="0.2">
      <c r="A7" s="1" t="s">
        <v>6</v>
      </c>
      <c r="B7" s="6">
        <v>4167.6229999999996</v>
      </c>
      <c r="C7" s="7">
        <v>4529.3389999999999</v>
      </c>
      <c r="D7" s="6">
        <v>4783.0469999999996</v>
      </c>
      <c r="E7" s="6">
        <v>5004.5479999999998</v>
      </c>
      <c r="F7" s="6">
        <v>5066.6040000000003</v>
      </c>
      <c r="G7" s="6">
        <v>5375.1719999999996</v>
      </c>
      <c r="H7" s="6">
        <v>5582.3909999999996</v>
      </c>
      <c r="I7" s="6">
        <v>5835.4170000000004</v>
      </c>
      <c r="J7" s="6">
        <v>6276.8649999999998</v>
      </c>
      <c r="K7" s="6">
        <v>6436.6620000000003</v>
      </c>
      <c r="L7" s="6">
        <v>6544.5339999999997</v>
      </c>
      <c r="M7" s="7">
        <v>7027.7979999999998</v>
      </c>
      <c r="N7" s="6">
        <f>SUM(D7:H7)</f>
        <v>25811.761999999999</v>
      </c>
      <c r="O7" s="6">
        <f t="shared" si="2"/>
        <v>57933.038000000008</v>
      </c>
      <c r="P7" s="8" t="str">
        <f>"--"</f>
        <v>--</v>
      </c>
      <c r="Q7" s="8" t="str">
        <f>"--"</f>
        <v>--</v>
      </c>
    </row>
    <row r="8" spans="1:17" x14ac:dyDescent="0.2">
      <c r="A8" s="1" t="s">
        <v>7</v>
      </c>
      <c r="B8" s="6"/>
      <c r="C8" s="10">
        <f>C7/B7-1</f>
        <v>8.6791919518632188E-2</v>
      </c>
      <c r="D8" s="9">
        <f t="shared" ref="D8" si="3">D7/C7-1</f>
        <v>5.6014354412420753E-2</v>
      </c>
      <c r="E8" s="9">
        <f t="shared" ref="E8" si="4">E7/D7-1</f>
        <v>4.6309601390076338E-2</v>
      </c>
      <c r="F8" s="9">
        <f t="shared" ref="F8" si="5">F7/E7-1</f>
        <v>1.2399921031829519E-2</v>
      </c>
      <c r="G8" s="9">
        <f t="shared" ref="G8" si="6">G7/F7-1</f>
        <v>6.0902332213056187E-2</v>
      </c>
      <c r="H8" s="9">
        <f t="shared" ref="H8" si="7">H7/G7-1</f>
        <v>3.8551138456592637E-2</v>
      </c>
      <c r="I8" s="9">
        <f t="shared" ref="I8" si="8">I7/H7-1</f>
        <v>4.5325739454653124E-2</v>
      </c>
      <c r="J8" s="9">
        <f t="shared" ref="J8" si="9">J7/I7-1</f>
        <v>7.5649777899334358E-2</v>
      </c>
      <c r="K8" s="9">
        <f t="shared" ref="K8" si="10">K7/J7-1</f>
        <v>2.5458090941895328E-2</v>
      </c>
      <c r="L8" s="9">
        <f t="shared" ref="L8" si="11">L7/K7-1</f>
        <v>1.6758997132364506E-2</v>
      </c>
      <c r="M8" s="10">
        <f t="shared" ref="M8" si="12">M7/L7-1</f>
        <v>7.3842385110994835E-2</v>
      </c>
      <c r="N8" s="8" t="str">
        <f>"--"</f>
        <v>--</v>
      </c>
      <c r="O8" s="8" t="str">
        <f>"--"</f>
        <v>--</v>
      </c>
      <c r="P8" s="11">
        <f>(H6/C6)^(1/5)-1</f>
        <v>4.2121368892277689E-2</v>
      </c>
      <c r="Q8" s="11">
        <f>(M6/C6)^(1/10)-1</f>
        <v>4.3624726296697558E-2</v>
      </c>
    </row>
    <row r="9" spans="1:17" x14ac:dyDescent="0.2">
      <c r="A9" s="1" t="s">
        <v>8</v>
      </c>
      <c r="B9" s="6">
        <v>1872.425</v>
      </c>
      <c r="C9" s="7">
        <v>1880.3040000000001</v>
      </c>
      <c r="D9" s="6">
        <v>1881.6389999999999</v>
      </c>
      <c r="E9" s="6">
        <v>1928.7539999999999</v>
      </c>
      <c r="F9" s="6">
        <v>1948.404</v>
      </c>
      <c r="G9" s="6">
        <v>1988.633</v>
      </c>
      <c r="H9" s="6">
        <v>2024.414</v>
      </c>
      <c r="I9" s="6">
        <v>2063.2359999999999</v>
      </c>
      <c r="J9" s="6">
        <v>2110.982</v>
      </c>
      <c r="K9" s="6">
        <v>2147.0100000000002</v>
      </c>
      <c r="L9" s="6">
        <v>2187.2910000000002</v>
      </c>
      <c r="M9" s="7">
        <v>2244.0079999999998</v>
      </c>
      <c r="N9" s="6">
        <f t="shared" ref="N9:N13" si="13">SUM(D9:H9)</f>
        <v>9771.844000000001</v>
      </c>
      <c r="O9" s="6">
        <f t="shared" si="2"/>
        <v>20524.370999999999</v>
      </c>
      <c r="P9" s="8" t="str">
        <f>"--"</f>
        <v>--</v>
      </c>
      <c r="Q9" s="8" t="str">
        <f>"--"</f>
        <v>--</v>
      </c>
    </row>
    <row r="10" spans="1:17" x14ac:dyDescent="0.2">
      <c r="A10" s="1" t="s">
        <v>9</v>
      </c>
      <c r="B10" s="1">
        <v>969.93799999999999</v>
      </c>
      <c r="C10" s="5">
        <v>1038.9760000000001</v>
      </c>
      <c r="D10" s="6">
        <v>1107.7149999999999</v>
      </c>
      <c r="E10" s="6">
        <v>1217.8240000000001</v>
      </c>
      <c r="F10" s="6">
        <v>1324.4960000000001</v>
      </c>
      <c r="G10" s="6">
        <v>1431.836</v>
      </c>
      <c r="H10" s="6">
        <v>1548.383</v>
      </c>
      <c r="I10" s="6">
        <v>1670.4469999999999</v>
      </c>
      <c r="J10" s="6">
        <v>1784.364</v>
      </c>
      <c r="K10" s="6">
        <v>1903.751</v>
      </c>
      <c r="L10" s="6">
        <v>2019.0719999999999</v>
      </c>
      <c r="M10" s="7">
        <v>2144.3359999999998</v>
      </c>
      <c r="N10" s="6">
        <f t="shared" si="13"/>
        <v>6630.2539999999999</v>
      </c>
      <c r="O10" s="6">
        <f t="shared" si="2"/>
        <v>16152.223999999998</v>
      </c>
      <c r="P10" s="8" t="str">
        <f>"--"</f>
        <v>--</v>
      </c>
      <c r="Q10" s="8" t="str">
        <f>"--"</f>
        <v>--</v>
      </c>
    </row>
    <row r="11" spans="1:17" x14ac:dyDescent="0.2">
      <c r="A11" s="1" t="s">
        <v>10</v>
      </c>
      <c r="B11" s="9">
        <f>B10/B16</f>
        <v>3.2146529136129101E-2</v>
      </c>
      <c r="C11" s="10">
        <f t="shared" ref="C11" si="14">C10/C16</f>
        <v>3.2371729511283087E-2</v>
      </c>
      <c r="D11" s="9">
        <f>D10/C16</f>
        <v>3.4513453973519063E-2</v>
      </c>
      <c r="E11" s="9">
        <f>E10/D16</f>
        <v>3.5813591840143613E-2</v>
      </c>
      <c r="F11" s="9">
        <f t="shared" ref="F11:M11" si="15">F10/E16</f>
        <v>3.6697014870994159E-2</v>
      </c>
      <c r="G11" s="9">
        <f t="shared" si="15"/>
        <v>3.7578278128272975E-2</v>
      </c>
      <c r="H11" s="9">
        <f t="shared" si="15"/>
        <v>3.8440836076013493E-2</v>
      </c>
      <c r="I11" s="9">
        <f t="shared" si="15"/>
        <v>3.9278447198122207E-2</v>
      </c>
      <c r="J11" s="9">
        <f t="shared" si="15"/>
        <v>3.9720950463787742E-2</v>
      </c>
      <c r="K11" s="9">
        <f t="shared" si="15"/>
        <v>3.9957676263843056E-2</v>
      </c>
      <c r="L11" s="9">
        <f t="shared" si="15"/>
        <v>4.0065838982385409E-2</v>
      </c>
      <c r="M11" s="10">
        <f t="shared" si="15"/>
        <v>4.0380524549329139E-2</v>
      </c>
      <c r="N11" s="8" t="str">
        <f>"--"</f>
        <v>--</v>
      </c>
      <c r="O11" s="8" t="str">
        <f>"--"</f>
        <v>--</v>
      </c>
      <c r="P11" s="11">
        <f>AVERAGE(D11:H11)</f>
        <v>3.6608634977788657E-2</v>
      </c>
      <c r="Q11" s="11">
        <f>AVERAGE(C11:M11)</f>
        <v>3.7710758350699453E-2</v>
      </c>
    </row>
    <row r="12" spans="1:17" x14ac:dyDescent="0.2">
      <c r="C12" s="5"/>
      <c r="M12" s="5"/>
    </row>
    <row r="13" spans="1:17" ht="15.75" x14ac:dyDescent="0.25">
      <c r="A13" s="4" t="s">
        <v>11</v>
      </c>
      <c r="B13" s="13">
        <f>B3-B6</f>
        <v>-1775.37</v>
      </c>
      <c r="C13" s="14">
        <f t="shared" ref="C13:M13" si="16">C3-C6</f>
        <v>-1852.7030000000004</v>
      </c>
      <c r="D13" s="13">
        <f t="shared" si="16"/>
        <v>-1887.2029999999995</v>
      </c>
      <c r="E13" s="13">
        <f t="shared" si="16"/>
        <v>-2079.6580000000004</v>
      </c>
      <c r="F13" s="13">
        <f t="shared" si="16"/>
        <v>-2019.7150000000011</v>
      </c>
      <c r="G13" s="13">
        <f t="shared" si="16"/>
        <v>-2200.6419999999998</v>
      </c>
      <c r="H13" s="13">
        <f t="shared" si="16"/>
        <v>-2285.6949999999997</v>
      </c>
      <c r="I13" s="13">
        <f t="shared" si="16"/>
        <v>-2439.4180000000006</v>
      </c>
      <c r="J13" s="13">
        <f t="shared" si="16"/>
        <v>-2780.7349999999997</v>
      </c>
      <c r="K13" s="13">
        <f t="shared" si="16"/>
        <v>-2818.5000000000009</v>
      </c>
      <c r="L13" s="13">
        <f t="shared" si="16"/>
        <v>-2779.0340000000006</v>
      </c>
      <c r="M13" s="14">
        <f t="shared" si="16"/>
        <v>-3115.3870000000006</v>
      </c>
      <c r="N13" s="13">
        <f t="shared" si="13"/>
        <v>-10472.913</v>
      </c>
      <c r="O13" s="13">
        <f t="shared" si="2"/>
        <v>-24405.987000000001</v>
      </c>
      <c r="P13" s="24" t="str">
        <f t="shared" ref="P13:Q16" si="17">"--"</f>
        <v>--</v>
      </c>
      <c r="Q13" s="24" t="str">
        <f t="shared" si="17"/>
        <v>--</v>
      </c>
    </row>
    <row r="14" spans="1:17" ht="15.75" x14ac:dyDescent="0.25">
      <c r="A14" s="4" t="s">
        <v>27</v>
      </c>
      <c r="B14" s="13">
        <f t="shared" ref="B14:M14" si="18">B13+B10</f>
        <v>-805.4319999999999</v>
      </c>
      <c r="C14" s="14">
        <f t="shared" si="18"/>
        <v>-813.72700000000032</v>
      </c>
      <c r="D14" s="13">
        <f t="shared" si="18"/>
        <v>-779.4879999999996</v>
      </c>
      <c r="E14" s="13">
        <f t="shared" si="18"/>
        <v>-861.83400000000029</v>
      </c>
      <c r="F14" s="13">
        <f t="shared" si="18"/>
        <v>-695.21900000000096</v>
      </c>
      <c r="G14" s="13">
        <f t="shared" si="18"/>
        <v>-768.80599999999981</v>
      </c>
      <c r="H14" s="13">
        <f t="shared" si="18"/>
        <v>-737.31199999999967</v>
      </c>
      <c r="I14" s="13">
        <f t="shared" si="18"/>
        <v>-768.97100000000069</v>
      </c>
      <c r="J14" s="13">
        <f t="shared" si="18"/>
        <v>-996.37099999999964</v>
      </c>
      <c r="K14" s="13">
        <f t="shared" si="18"/>
        <v>-914.74900000000093</v>
      </c>
      <c r="L14" s="13">
        <f t="shared" si="18"/>
        <v>-759.96200000000067</v>
      </c>
      <c r="M14" s="14">
        <f t="shared" si="18"/>
        <v>-971.05100000000084</v>
      </c>
      <c r="N14" s="13">
        <f>SUM(D14:H14)</f>
        <v>-3842.6590000000006</v>
      </c>
      <c r="O14" s="13">
        <f>SUM(D14:M14)</f>
        <v>-8253.7630000000026</v>
      </c>
      <c r="P14" s="24" t="str">
        <f t="shared" ref="P14:Q14" si="19">"--"</f>
        <v>--</v>
      </c>
      <c r="Q14" s="24" t="str">
        <f t="shared" si="19"/>
        <v>--</v>
      </c>
    </row>
    <row r="15" spans="1:17" ht="15.75" x14ac:dyDescent="0.25">
      <c r="A15" s="1" t="s">
        <v>12</v>
      </c>
      <c r="B15" s="13"/>
      <c r="C15" s="7">
        <f>C16-B16+C3-C6</f>
        <v>70.060000000002219</v>
      </c>
      <c r="D15" s="6">
        <f>D16-C16+D3-D6</f>
        <v>22.151999999996406</v>
      </c>
      <c r="E15" s="6">
        <f t="shared" ref="E15:M15" si="20">E16-D16+E3-E6</f>
        <v>8.5670000000054642</v>
      </c>
      <c r="F15" s="6">
        <f t="shared" si="20"/>
        <v>-9.7030000000049768</v>
      </c>
      <c r="G15" s="6">
        <f t="shared" si="20"/>
        <v>-23.759999999994761</v>
      </c>
      <c r="H15" s="6">
        <f t="shared" si="20"/>
        <v>-36.997999999999593</v>
      </c>
      <c r="I15" s="6">
        <f t="shared" si="20"/>
        <v>-45.264000000004671</v>
      </c>
      <c r="J15" s="6">
        <f t="shared" si="20"/>
        <v>-59.038000000000466</v>
      </c>
      <c r="K15" s="6">
        <f t="shared" si="20"/>
        <v>-68.833999999997104</v>
      </c>
      <c r="L15" s="6">
        <f t="shared" si="20"/>
        <v>-69.664000000004307</v>
      </c>
      <c r="M15" s="7">
        <f t="shared" si="20"/>
        <v>-66.218999999995503</v>
      </c>
      <c r="N15" s="8" t="str">
        <f t="shared" ref="N15:O17" si="21">"--"</f>
        <v>--</v>
      </c>
      <c r="O15" s="8" t="str">
        <f t="shared" si="21"/>
        <v>--</v>
      </c>
      <c r="P15" s="8" t="str">
        <f t="shared" si="17"/>
        <v>--</v>
      </c>
      <c r="Q15" s="8" t="str">
        <f t="shared" si="17"/>
        <v>--</v>
      </c>
    </row>
    <row r="16" spans="1:17" x14ac:dyDescent="0.2">
      <c r="A16" s="1" t="s">
        <v>13</v>
      </c>
      <c r="B16" s="6">
        <v>30172.401999999998</v>
      </c>
      <c r="C16" s="7">
        <v>32095.165000000001</v>
      </c>
      <c r="D16" s="6">
        <v>34004.519999999997</v>
      </c>
      <c r="E16" s="6">
        <v>36092.745000000003</v>
      </c>
      <c r="F16" s="6">
        <v>38102.756999999998</v>
      </c>
      <c r="G16" s="6">
        <v>40279.639000000003</v>
      </c>
      <c r="H16" s="6">
        <v>42528.336000000003</v>
      </c>
      <c r="I16" s="6">
        <v>44922.49</v>
      </c>
      <c r="J16" s="6">
        <v>47644.186999999998</v>
      </c>
      <c r="K16" s="6">
        <v>50393.853000000003</v>
      </c>
      <c r="L16" s="6">
        <v>53103.222999999998</v>
      </c>
      <c r="M16" s="7">
        <v>56152.391000000003</v>
      </c>
      <c r="N16" s="8" t="str">
        <f t="shared" si="21"/>
        <v>--</v>
      </c>
      <c r="O16" s="8" t="str">
        <f t="shared" si="21"/>
        <v>--</v>
      </c>
      <c r="P16" s="8" t="str">
        <f t="shared" si="17"/>
        <v>--</v>
      </c>
      <c r="Q16" s="8" t="str">
        <f t="shared" si="17"/>
        <v>--</v>
      </c>
    </row>
    <row r="17" spans="1:17" x14ac:dyDescent="0.2">
      <c r="A17" s="1" t="s">
        <v>4</v>
      </c>
      <c r="B17" s="15">
        <f t="shared" ref="B17:M17" si="22">B16/B19</f>
        <v>0.99472391119291814</v>
      </c>
      <c r="C17" s="16">
        <f t="shared" si="22"/>
        <v>1.0061005048946403</v>
      </c>
      <c r="D17" s="15">
        <f t="shared" si="22"/>
        <v>1.0207322613301808</v>
      </c>
      <c r="E17" s="15">
        <f t="shared" si="22"/>
        <v>1.0412071708198838</v>
      </c>
      <c r="F17" s="15">
        <f t="shared" si="22"/>
        <v>1.0581631927741408</v>
      </c>
      <c r="G17" s="15">
        <f t="shared" si="22"/>
        <v>1.0773218028479279</v>
      </c>
      <c r="H17" s="15">
        <f t="shared" si="22"/>
        <v>1.0957988508619338</v>
      </c>
      <c r="I17" s="15">
        <f t="shared" si="22"/>
        <v>1.1154219450242853</v>
      </c>
      <c r="J17" s="15">
        <f t="shared" si="22"/>
        <v>1.1399970170046267</v>
      </c>
      <c r="K17" s="15">
        <f t="shared" si="22"/>
        <v>1.1619472877900152</v>
      </c>
      <c r="L17" s="15">
        <f t="shared" si="22"/>
        <v>1.1798673114664207</v>
      </c>
      <c r="M17" s="16">
        <f t="shared" si="22"/>
        <v>1.2021978507492632</v>
      </c>
      <c r="N17" s="8" t="str">
        <f t="shared" si="21"/>
        <v>--</v>
      </c>
      <c r="O17" s="8" t="str">
        <f t="shared" si="21"/>
        <v>--</v>
      </c>
      <c r="P17" s="9">
        <f>AVERAGE(D17:H17)</f>
        <v>1.0586446557268137</v>
      </c>
      <c r="Q17" s="9">
        <f>AVERAGE(C17:M17)</f>
        <v>1.0998868359603018</v>
      </c>
    </row>
    <row r="18" spans="1:17" x14ac:dyDescent="0.2"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6"/>
      <c r="O18" s="6"/>
    </row>
    <row r="19" spans="1:17" x14ac:dyDescent="0.2">
      <c r="A19" s="1" t="s">
        <v>14</v>
      </c>
      <c r="B19" s="6">
        <f>B20*B22/100</f>
        <v>30332.43864</v>
      </c>
      <c r="C19" s="7">
        <f t="shared" ref="C19:K19" si="23">C20*C22/100</f>
        <v>31900.555505000004</v>
      </c>
      <c r="D19" s="6">
        <f t="shared" si="23"/>
        <v>33313.848585217202</v>
      </c>
      <c r="E19" s="6">
        <f t="shared" si="23"/>
        <v>34664.326189358915</v>
      </c>
      <c r="F19" s="6">
        <f t="shared" si="23"/>
        <v>36008.393847179323</v>
      </c>
      <c r="G19" s="6">
        <f t="shared" si="23"/>
        <v>37388.678938381956</v>
      </c>
      <c r="H19" s="6">
        <f t="shared" si="23"/>
        <v>38810.349149890098</v>
      </c>
      <c r="I19" s="6">
        <f t="shared" si="23"/>
        <v>40273.987974140073</v>
      </c>
      <c r="J19" s="6">
        <f t="shared" si="23"/>
        <v>41793.255850077927</v>
      </c>
      <c r="K19" s="6">
        <f t="shared" si="23"/>
        <v>43370.17137485421</v>
      </c>
      <c r="L19" s="6">
        <f>L20*L22/100</f>
        <v>45007.792388111542</v>
      </c>
      <c r="M19" s="7">
        <f>M20*M22/100</f>
        <v>46708.111285512059</v>
      </c>
      <c r="N19" s="6">
        <f>SUM(D19:H19)</f>
        <v>180185.59671002752</v>
      </c>
      <c r="O19" s="6">
        <f>SUM(D19:M19)</f>
        <v>397338.91558272328</v>
      </c>
      <c r="P19" s="8" t="str">
        <f>"--"</f>
        <v>--</v>
      </c>
      <c r="Q19" s="8" t="str">
        <f>"--"</f>
        <v>--</v>
      </c>
    </row>
    <row r="20" spans="1:17" x14ac:dyDescent="0.2">
      <c r="A20" s="1" t="s">
        <v>15</v>
      </c>
      <c r="B20" s="6">
        <v>23717.599999999999</v>
      </c>
      <c r="C20" s="7">
        <v>24259.9</v>
      </c>
      <c r="D20" s="6">
        <v>24736.799999999999</v>
      </c>
      <c r="E20" s="6">
        <v>25185.5</v>
      </c>
      <c r="F20" s="6">
        <v>25627.7</v>
      </c>
      <c r="G20" s="6">
        <v>26083.7</v>
      </c>
      <c r="H20" s="6">
        <v>26548</v>
      </c>
      <c r="I20" s="6">
        <v>27015.9</v>
      </c>
      <c r="J20" s="6">
        <v>27492.6</v>
      </c>
      <c r="K20" s="6">
        <v>27979.3</v>
      </c>
      <c r="L20" s="6">
        <v>28475.1</v>
      </c>
      <c r="M20" s="7">
        <v>28978.799999999999</v>
      </c>
      <c r="N20" s="8" t="str">
        <f t="shared" ref="N20:O23" si="24">"--"</f>
        <v>--</v>
      </c>
      <c r="O20" s="8" t="str">
        <f t="shared" si="24"/>
        <v>--</v>
      </c>
      <c r="P20" s="8" t="str">
        <f>"--"</f>
        <v>--</v>
      </c>
      <c r="Q20" s="8" t="str">
        <f>"--"</f>
        <v>--</v>
      </c>
    </row>
    <row r="21" spans="1:17" x14ac:dyDescent="0.2">
      <c r="A21" s="1" t="s">
        <v>16</v>
      </c>
      <c r="C21" s="10">
        <v>2.2859999999999998E-2</v>
      </c>
      <c r="D21" s="9">
        <f>D20/C20-1</f>
        <v>1.9657954072358041E-2</v>
      </c>
      <c r="E21" s="9">
        <f t="shared" ref="E21:L21" si="25">E20/D20-1</f>
        <v>1.8138967045050247E-2</v>
      </c>
      <c r="F21" s="9">
        <f t="shared" si="25"/>
        <v>1.7557721704949403E-2</v>
      </c>
      <c r="G21" s="9">
        <f t="shared" si="25"/>
        <v>1.77932471505442E-2</v>
      </c>
      <c r="H21" s="9">
        <f t="shared" si="25"/>
        <v>1.7800388748528739E-2</v>
      </c>
      <c r="I21" s="9">
        <f t="shared" si="25"/>
        <v>1.76246798252222E-2</v>
      </c>
      <c r="J21" s="9">
        <f t="shared" si="25"/>
        <v>1.7645164514230371E-2</v>
      </c>
      <c r="K21" s="9">
        <f t="shared" si="25"/>
        <v>1.7702945519885382E-2</v>
      </c>
      <c r="L21" s="9">
        <f t="shared" si="25"/>
        <v>1.7720243179779382E-2</v>
      </c>
      <c r="M21" s="10">
        <f>M20/L20-1</f>
        <v>1.7689138931908932E-2</v>
      </c>
      <c r="N21" s="8" t="str">
        <f t="shared" si="24"/>
        <v>--</v>
      </c>
      <c r="O21" s="8" t="str">
        <f t="shared" si="24"/>
        <v>--</v>
      </c>
      <c r="P21" s="11">
        <f>(H20/C20)^(1/5)-1</f>
        <v>1.8189374396647473E-2</v>
      </c>
      <c r="Q21" s="11">
        <f>(M20/C20)^(1/10)-1</f>
        <v>1.7932871769911207E-2</v>
      </c>
    </row>
    <row r="22" spans="1:17" x14ac:dyDescent="0.2">
      <c r="A22" s="1" t="s">
        <v>17</v>
      </c>
      <c r="B22" s="17">
        <v>127.89</v>
      </c>
      <c r="C22" s="18">
        <v>131.495</v>
      </c>
      <c r="D22" s="17">
        <f>C22*(1+D23)</f>
        <v>134.67323415000001</v>
      </c>
      <c r="E22" s="17">
        <f t="shared" ref="E22:M22" si="26">D22*(1+E23)</f>
        <v>137.63604530130002</v>
      </c>
      <c r="F22" s="17">
        <f t="shared" si="26"/>
        <v>140.50575684583214</v>
      </c>
      <c r="G22" s="17">
        <f t="shared" si="26"/>
        <v>143.34116301898104</v>
      </c>
      <c r="H22" s="17">
        <f t="shared" si="26"/>
        <v>146.18935192816821</v>
      </c>
      <c r="I22" s="17">
        <f t="shared" si="26"/>
        <v>149.07512973523026</v>
      </c>
      <c r="J22" s="17">
        <f t="shared" si="26"/>
        <v>152.01638204490635</v>
      </c>
      <c r="K22" s="17">
        <f t="shared" si="26"/>
        <v>155.0080644435501</v>
      </c>
      <c r="L22" s="17">
        <f t="shared" si="26"/>
        <v>158.06017323244359</v>
      </c>
      <c r="M22" s="18">
        <f t="shared" si="26"/>
        <v>161.18028105205204</v>
      </c>
      <c r="N22" s="8" t="str">
        <f t="shared" si="24"/>
        <v>--</v>
      </c>
      <c r="O22" s="8" t="str">
        <f t="shared" si="24"/>
        <v>--</v>
      </c>
      <c r="P22" s="8" t="str">
        <f>"--"</f>
        <v>--</v>
      </c>
      <c r="Q22" s="8" t="str">
        <f>"--"</f>
        <v>--</v>
      </c>
    </row>
    <row r="23" spans="1:17" x14ac:dyDescent="0.2">
      <c r="A23" s="1" t="s">
        <v>16</v>
      </c>
      <c r="B23" s="9">
        <v>2.588E-2</v>
      </c>
      <c r="C23" s="10">
        <v>2.818E-2</v>
      </c>
      <c r="D23" s="9">
        <v>2.4170000000000001E-2</v>
      </c>
      <c r="E23" s="9">
        <v>2.1999999999999999E-2</v>
      </c>
      <c r="F23" s="9">
        <v>2.085E-2</v>
      </c>
      <c r="G23" s="9">
        <v>2.018E-2</v>
      </c>
      <c r="H23" s="9">
        <v>1.9869999999999999E-2</v>
      </c>
      <c r="I23" s="9">
        <v>1.9740000000000001E-2</v>
      </c>
      <c r="J23" s="9">
        <v>1.9730000000000001E-2</v>
      </c>
      <c r="K23" s="9">
        <v>1.968E-2</v>
      </c>
      <c r="L23" s="9">
        <v>1.9689999999999999E-2</v>
      </c>
      <c r="M23" s="10">
        <v>1.9740000000000001E-2</v>
      </c>
      <c r="N23" s="8" t="str">
        <f t="shared" si="24"/>
        <v>--</v>
      </c>
      <c r="O23" s="8" t="str">
        <f t="shared" si="24"/>
        <v>--</v>
      </c>
      <c r="P23" s="11">
        <f>(H22/C22)^(1/5)-1</f>
        <v>2.1412810110676528E-2</v>
      </c>
      <c r="Q23" s="11">
        <f>(M22/C22)^(1/10)-1</f>
        <v>2.0564052248688736E-2</v>
      </c>
    </row>
    <row r="24" spans="1:17" x14ac:dyDescent="0.2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7" x14ac:dyDescent="0.2">
      <c r="A25" s="21" t="s">
        <v>31</v>
      </c>
    </row>
    <row r="28" spans="1:17" ht="15.75" x14ac:dyDescent="0.25">
      <c r="A28" s="4" t="s">
        <v>18</v>
      </c>
    </row>
    <row r="29" spans="1:17" x14ac:dyDescent="0.2">
      <c r="A29" s="1" t="s">
        <v>19</v>
      </c>
      <c r="B29" s="22">
        <v>0</v>
      </c>
    </row>
    <row r="30" spans="1:17" x14ac:dyDescent="0.2">
      <c r="A30" s="1" t="s">
        <v>20</v>
      </c>
      <c r="B30" s="22">
        <v>0</v>
      </c>
    </row>
    <row r="31" spans="1:17" x14ac:dyDescent="0.2">
      <c r="A31" s="1" t="s">
        <v>21</v>
      </c>
      <c r="B31" s="22">
        <v>0</v>
      </c>
    </row>
    <row r="32" spans="1:17" x14ac:dyDescent="0.2">
      <c r="B32" s="15"/>
      <c r="N32" s="25" t="s">
        <v>0</v>
      </c>
      <c r="O32" s="25"/>
      <c r="P32" s="25" t="s">
        <v>1</v>
      </c>
      <c r="Q32" s="25"/>
    </row>
    <row r="33" spans="1:17" x14ac:dyDescent="0.2">
      <c r="A33" s="2"/>
      <c r="B33" s="2" t="s">
        <v>28</v>
      </c>
      <c r="C33" s="3">
        <v>2026</v>
      </c>
      <c r="D33" s="2">
        <v>2027</v>
      </c>
      <c r="E33" s="2">
        <v>2028</v>
      </c>
      <c r="F33" s="2">
        <v>2029</v>
      </c>
      <c r="G33" s="2">
        <v>2030</v>
      </c>
      <c r="H33" s="2">
        <v>2031</v>
      </c>
      <c r="I33" s="2">
        <v>2032</v>
      </c>
      <c r="J33" s="2">
        <v>2033</v>
      </c>
      <c r="K33" s="2">
        <v>2034</v>
      </c>
      <c r="L33" s="2">
        <v>2035</v>
      </c>
      <c r="M33" s="3">
        <v>2036</v>
      </c>
      <c r="N33" s="2" t="s">
        <v>29</v>
      </c>
      <c r="O33" s="2" t="s">
        <v>30</v>
      </c>
      <c r="P33" s="2" t="s">
        <v>29</v>
      </c>
      <c r="Q33" s="2" t="s">
        <v>30</v>
      </c>
    </row>
    <row r="34" spans="1:17" x14ac:dyDescent="0.2">
      <c r="A34" s="1" t="s">
        <v>3</v>
      </c>
      <c r="B34" s="6">
        <f>B3</f>
        <v>5234.616</v>
      </c>
      <c r="C34" s="7">
        <f>C3</f>
        <v>5595.9160000000002</v>
      </c>
      <c r="D34" s="6">
        <f t="shared" ref="D34:M34" si="27">D36*D54</f>
        <v>5885.1980000000003</v>
      </c>
      <c r="E34" s="6">
        <f t="shared" si="27"/>
        <v>6071.4680000000008</v>
      </c>
      <c r="F34" s="6">
        <f t="shared" si="27"/>
        <v>6319.7890000000016</v>
      </c>
      <c r="G34" s="6">
        <f t="shared" si="27"/>
        <v>6594.9990000000016</v>
      </c>
      <c r="H34" s="6">
        <f t="shared" si="27"/>
        <v>6869.4929999999995</v>
      </c>
      <c r="I34" s="6">
        <f t="shared" si="27"/>
        <v>7129.6819999999998</v>
      </c>
      <c r="J34" s="6">
        <f t="shared" si="27"/>
        <v>7391.4759999999997</v>
      </c>
      <c r="K34" s="6">
        <f t="shared" si="27"/>
        <v>7668.9229999999998</v>
      </c>
      <c r="L34" s="6">
        <f t="shared" si="27"/>
        <v>7971.8630000000021</v>
      </c>
      <c r="M34" s="7">
        <f t="shared" si="27"/>
        <v>8300.7549999999992</v>
      </c>
      <c r="N34" s="6">
        <f>SUM(D34:H34)</f>
        <v>31740.947000000004</v>
      </c>
      <c r="O34" s="6">
        <f>SUM(D34:M34)</f>
        <v>70203.646000000008</v>
      </c>
      <c r="P34" s="8" t="str">
        <f>"--"</f>
        <v>--</v>
      </c>
      <c r="Q34" s="8" t="str">
        <f>"--"</f>
        <v>--</v>
      </c>
    </row>
    <row r="35" spans="1:17" x14ac:dyDescent="0.2">
      <c r="A35" s="1" t="s">
        <v>22</v>
      </c>
      <c r="B35" s="6">
        <f t="shared" ref="B35:M35" si="28">B34-B3</f>
        <v>0</v>
      </c>
      <c r="C35" s="7">
        <f t="shared" si="28"/>
        <v>0</v>
      </c>
      <c r="D35" s="6">
        <f t="shared" si="28"/>
        <v>0</v>
      </c>
      <c r="E35" s="6">
        <f t="shared" si="28"/>
        <v>0</v>
      </c>
      <c r="F35" s="6">
        <f t="shared" si="28"/>
        <v>0</v>
      </c>
      <c r="G35" s="6">
        <f t="shared" si="28"/>
        <v>0</v>
      </c>
      <c r="H35" s="6">
        <f t="shared" si="28"/>
        <v>0</v>
      </c>
      <c r="I35" s="6">
        <f t="shared" si="28"/>
        <v>0</v>
      </c>
      <c r="J35" s="6">
        <f t="shared" si="28"/>
        <v>0</v>
      </c>
      <c r="K35" s="6">
        <f t="shared" si="28"/>
        <v>0</v>
      </c>
      <c r="L35" s="6">
        <f t="shared" si="28"/>
        <v>0</v>
      </c>
      <c r="M35" s="7">
        <f t="shared" si="28"/>
        <v>0</v>
      </c>
      <c r="N35" s="6">
        <f>SUM(D35:H35)</f>
        <v>0</v>
      </c>
      <c r="O35" s="6">
        <f>SUM(D35:M35)</f>
        <v>0</v>
      </c>
      <c r="P35" s="8" t="str">
        <f>"--"</f>
        <v>--</v>
      </c>
      <c r="Q35" s="8" t="str">
        <f>"--"</f>
        <v>--</v>
      </c>
    </row>
    <row r="36" spans="1:17" x14ac:dyDescent="0.2">
      <c r="A36" s="1" t="s">
        <v>4</v>
      </c>
      <c r="B36" s="9">
        <f t="shared" ref="B36:M36" si="29">B$4</f>
        <v>0.17241000000000001</v>
      </c>
      <c r="C36" s="10">
        <f t="shared" si="29"/>
        <v>0.17541000000000001</v>
      </c>
      <c r="D36" s="9">
        <f t="shared" si="29"/>
        <v>0.17665920480323963</v>
      </c>
      <c r="E36" s="9">
        <f t="shared" si="29"/>
        <v>0.17515032505849745</v>
      </c>
      <c r="F36" s="9">
        <f t="shared" si="29"/>
        <v>0.1755087723940526</v>
      </c>
      <c r="G36" s="9">
        <f t="shared" si="29"/>
        <v>0.17639026537601993</v>
      </c>
      <c r="H36" s="9">
        <f t="shared" si="29"/>
        <v>0.17700157691107637</v>
      </c>
      <c r="I36" s="9">
        <f t="shared" si="29"/>
        <v>0.17702945148064225</v>
      </c>
      <c r="J36" s="9">
        <f t="shared" si="29"/>
        <v>0.17685810424808571</v>
      </c>
      <c r="K36" s="9">
        <f t="shared" si="29"/>
        <v>0.17682482583977982</v>
      </c>
      <c r="L36" s="9">
        <f t="shared" si="29"/>
        <v>0.17712183995289016</v>
      </c>
      <c r="M36" s="10">
        <f t="shared" si="29"/>
        <v>0.17771549248181076</v>
      </c>
      <c r="N36" s="8" t="str">
        <f>"--"</f>
        <v>--</v>
      </c>
      <c r="O36" s="8" t="str">
        <f>"--"</f>
        <v>--</v>
      </c>
      <c r="P36" s="9">
        <f>AVERAGE(D36:H36)</f>
        <v>0.17614202890857719</v>
      </c>
      <c r="Q36" s="9">
        <f>AVERAGE(C36:M36)</f>
        <v>0.17651544168600861</v>
      </c>
    </row>
    <row r="37" spans="1:17" x14ac:dyDescent="0.2">
      <c r="B37" s="9"/>
      <c r="C37" s="10"/>
      <c r="D37" s="9"/>
      <c r="E37" s="9"/>
      <c r="F37" s="9"/>
      <c r="G37" s="9"/>
      <c r="H37" s="9"/>
      <c r="I37" s="9"/>
      <c r="J37" s="9"/>
      <c r="K37" s="9"/>
      <c r="L37" s="9"/>
      <c r="M37" s="10"/>
      <c r="N37" s="6"/>
      <c r="O37" s="6"/>
    </row>
    <row r="38" spans="1:17" x14ac:dyDescent="0.2">
      <c r="A38" s="1" t="s">
        <v>5</v>
      </c>
      <c r="B38" s="6">
        <f>B39+B42+B43</f>
        <v>7009.9859999999999</v>
      </c>
      <c r="C38" s="7">
        <f>C6</f>
        <v>7448.6190000000006</v>
      </c>
      <c r="D38" s="6">
        <f t="shared" ref="D38:M38" si="30">D39+D42+D43</f>
        <v>7772.4009999999998</v>
      </c>
      <c r="E38" s="6">
        <f t="shared" si="30"/>
        <v>8151.1260000000002</v>
      </c>
      <c r="F38" s="6">
        <f t="shared" si="30"/>
        <v>8339.503999999999</v>
      </c>
      <c r="G38" s="6">
        <f t="shared" si="30"/>
        <v>8795.6409999999996</v>
      </c>
      <c r="H38" s="6">
        <f t="shared" si="30"/>
        <v>9155.1879999999983</v>
      </c>
      <c r="I38" s="6">
        <f t="shared" si="30"/>
        <v>9569.1</v>
      </c>
      <c r="J38" s="6">
        <f t="shared" si="30"/>
        <v>10172.211000000001</v>
      </c>
      <c r="K38" s="6">
        <f t="shared" si="30"/>
        <v>10487.422999999999</v>
      </c>
      <c r="L38" s="6">
        <f t="shared" si="30"/>
        <v>10750.897000000001</v>
      </c>
      <c r="M38" s="7">
        <f t="shared" si="30"/>
        <v>11416.141999999998</v>
      </c>
      <c r="N38" s="6">
        <f>SUM(D38:H38)</f>
        <v>42213.86</v>
      </c>
      <c r="O38" s="6">
        <f>SUM(D38:M38)</f>
        <v>94609.632999999987</v>
      </c>
      <c r="P38" s="8" t="str">
        <f t="shared" ref="P38:Q40" si="31">"--"</f>
        <v>--</v>
      </c>
      <c r="Q38" s="8" t="str">
        <f t="shared" si="31"/>
        <v>--</v>
      </c>
    </row>
    <row r="39" spans="1:17" x14ac:dyDescent="0.2">
      <c r="A39" s="1" t="s">
        <v>6</v>
      </c>
      <c r="B39" s="6">
        <f>B$7</f>
        <v>4167.6229999999996</v>
      </c>
      <c r="C39" s="7">
        <f t="shared" ref="C39" si="32">C$7</f>
        <v>4529.3389999999999</v>
      </c>
      <c r="D39" s="6">
        <f>D7*(1-$B$30)</f>
        <v>4783.0469999999996</v>
      </c>
      <c r="E39" s="6">
        <f>D39*(1+E41)</f>
        <v>5004.5479999999998</v>
      </c>
      <c r="F39" s="6">
        <f t="shared" ref="F39:M39" si="33">E39*(1+F41)</f>
        <v>5066.6040000000003</v>
      </c>
      <c r="G39" s="6">
        <f t="shared" si="33"/>
        <v>5375.1719999999996</v>
      </c>
      <c r="H39" s="6">
        <f t="shared" si="33"/>
        <v>5582.3909999999996</v>
      </c>
      <c r="I39" s="6">
        <f t="shared" si="33"/>
        <v>5835.4170000000004</v>
      </c>
      <c r="J39" s="6">
        <f t="shared" si="33"/>
        <v>6276.8650000000007</v>
      </c>
      <c r="K39" s="6">
        <f t="shared" si="33"/>
        <v>6436.6620000000003</v>
      </c>
      <c r="L39" s="6">
        <f t="shared" si="33"/>
        <v>6544.5339999999997</v>
      </c>
      <c r="M39" s="7">
        <f t="shared" si="33"/>
        <v>7027.7979999999989</v>
      </c>
      <c r="N39" s="6">
        <f t="shared" ref="N39:N47" si="34">SUM(D39:H39)</f>
        <v>25811.761999999999</v>
      </c>
      <c r="O39" s="6">
        <f t="shared" ref="O39:O47" si="35">SUM(D39:M39)</f>
        <v>57933.038</v>
      </c>
      <c r="P39" s="8" t="str">
        <f t="shared" si="31"/>
        <v>--</v>
      </c>
      <c r="Q39" s="8" t="str">
        <f t="shared" si="31"/>
        <v>--</v>
      </c>
    </row>
    <row r="40" spans="1:17" x14ac:dyDescent="0.2">
      <c r="A40" s="1" t="s">
        <v>23</v>
      </c>
      <c r="B40" s="6">
        <f t="shared" ref="B40:M40" si="36">B39-B7</f>
        <v>0</v>
      </c>
      <c r="C40" s="7">
        <f t="shared" si="36"/>
        <v>0</v>
      </c>
      <c r="D40" s="6">
        <f t="shared" si="36"/>
        <v>0</v>
      </c>
      <c r="E40" s="6">
        <f t="shared" si="36"/>
        <v>0</v>
      </c>
      <c r="F40" s="6">
        <f t="shared" si="36"/>
        <v>0</v>
      </c>
      <c r="G40" s="6">
        <f t="shared" si="36"/>
        <v>0</v>
      </c>
      <c r="H40" s="6">
        <f t="shared" si="36"/>
        <v>0</v>
      </c>
      <c r="I40" s="6">
        <f t="shared" si="36"/>
        <v>0</v>
      </c>
      <c r="J40" s="6">
        <f t="shared" si="36"/>
        <v>0</v>
      </c>
      <c r="K40" s="6">
        <f t="shared" si="36"/>
        <v>0</v>
      </c>
      <c r="L40" s="6">
        <f t="shared" si="36"/>
        <v>0</v>
      </c>
      <c r="M40" s="7">
        <f t="shared" si="36"/>
        <v>0</v>
      </c>
      <c r="N40" s="6">
        <f t="shared" ref="N40" si="37">SUM(D40:H40)</f>
        <v>0</v>
      </c>
      <c r="O40" s="6">
        <f t="shared" ref="O40" si="38">SUM(D40:M40)</f>
        <v>0</v>
      </c>
      <c r="P40" s="8" t="str">
        <f t="shared" si="31"/>
        <v>--</v>
      </c>
      <c r="Q40" s="8" t="str">
        <f t="shared" si="31"/>
        <v>--</v>
      </c>
    </row>
    <row r="41" spans="1:17" x14ac:dyDescent="0.2">
      <c r="A41" s="1" t="s">
        <v>7</v>
      </c>
      <c r="B41" s="6"/>
      <c r="C41" s="10">
        <f>C39/B39-1</f>
        <v>8.6791919518632188E-2</v>
      </c>
      <c r="D41" s="9">
        <f>D39/C39-1</f>
        <v>5.6014354412420753E-2</v>
      </c>
      <c r="E41" s="9">
        <f t="shared" ref="E41:M41" si="39">E8-$B$31</f>
        <v>4.6309601390076338E-2</v>
      </c>
      <c r="F41" s="9">
        <f t="shared" si="39"/>
        <v>1.2399921031829519E-2</v>
      </c>
      <c r="G41" s="9">
        <f t="shared" si="39"/>
        <v>6.0902332213056187E-2</v>
      </c>
      <c r="H41" s="9">
        <f t="shared" si="39"/>
        <v>3.8551138456592637E-2</v>
      </c>
      <c r="I41" s="9">
        <f t="shared" si="39"/>
        <v>4.5325739454653124E-2</v>
      </c>
      <c r="J41" s="9">
        <f t="shared" si="39"/>
        <v>7.5649777899334358E-2</v>
      </c>
      <c r="K41" s="9">
        <f t="shared" si="39"/>
        <v>2.5458090941895328E-2</v>
      </c>
      <c r="L41" s="9">
        <f t="shared" si="39"/>
        <v>1.6758997132364506E-2</v>
      </c>
      <c r="M41" s="10">
        <f t="shared" si="39"/>
        <v>7.3842385110994835E-2</v>
      </c>
      <c r="N41" s="8" t="str">
        <f>"--"</f>
        <v>--</v>
      </c>
      <c r="O41" s="8" t="str">
        <f>"--"</f>
        <v>--</v>
      </c>
      <c r="P41" s="11">
        <f>(H39/C39)^(1/5)-1</f>
        <v>4.2694505494076163E-2</v>
      </c>
      <c r="Q41" s="11">
        <f>(M39/C39)^(1/10)-1</f>
        <v>4.4908938575198842E-2</v>
      </c>
    </row>
    <row r="42" spans="1:17" x14ac:dyDescent="0.2">
      <c r="A42" s="1" t="s">
        <v>8</v>
      </c>
      <c r="B42" s="6">
        <f>B$9</f>
        <v>1872.425</v>
      </c>
      <c r="C42" s="7">
        <f t="shared" ref="C42:M42" si="40">C$9</f>
        <v>1880.3040000000001</v>
      </c>
      <c r="D42" s="6">
        <f t="shared" si="40"/>
        <v>1881.6389999999999</v>
      </c>
      <c r="E42" s="6">
        <f t="shared" si="40"/>
        <v>1928.7539999999999</v>
      </c>
      <c r="F42" s="6">
        <f t="shared" si="40"/>
        <v>1948.404</v>
      </c>
      <c r="G42" s="6">
        <f t="shared" si="40"/>
        <v>1988.633</v>
      </c>
      <c r="H42" s="6">
        <f t="shared" si="40"/>
        <v>2024.414</v>
      </c>
      <c r="I42" s="6">
        <f t="shared" si="40"/>
        <v>2063.2359999999999</v>
      </c>
      <c r="J42" s="6">
        <f t="shared" si="40"/>
        <v>2110.982</v>
      </c>
      <c r="K42" s="6">
        <f t="shared" si="40"/>
        <v>2147.0100000000002</v>
      </c>
      <c r="L42" s="6">
        <f t="shared" si="40"/>
        <v>2187.2910000000002</v>
      </c>
      <c r="M42" s="7">
        <f t="shared" si="40"/>
        <v>2244.0079999999998</v>
      </c>
      <c r="N42" s="6">
        <f t="shared" si="34"/>
        <v>9771.844000000001</v>
      </c>
      <c r="O42" s="6">
        <f t="shared" si="35"/>
        <v>20524.370999999999</v>
      </c>
      <c r="P42" s="8" t="str">
        <f t="shared" ref="P42:Q44" si="41">"--"</f>
        <v>--</v>
      </c>
      <c r="Q42" s="8" t="str">
        <f t="shared" si="41"/>
        <v>--</v>
      </c>
    </row>
    <row r="43" spans="1:17" x14ac:dyDescent="0.2">
      <c r="A43" s="1" t="s">
        <v>9</v>
      </c>
      <c r="B43" s="6">
        <f>B$10</f>
        <v>969.93799999999999</v>
      </c>
      <c r="C43" s="7">
        <f>C10</f>
        <v>1038.9760000000001</v>
      </c>
      <c r="D43" s="6">
        <f>D$11*C51</f>
        <v>1107.7149999999999</v>
      </c>
      <c r="E43" s="6">
        <f>E$11*D51</f>
        <v>1217.8240000000001</v>
      </c>
      <c r="F43" s="6">
        <f t="shared" ref="F43:M43" si="42">F$11*E51</f>
        <v>1324.4959999999999</v>
      </c>
      <c r="G43" s="6">
        <f t="shared" si="42"/>
        <v>1431.8359999999993</v>
      </c>
      <c r="H43" s="6">
        <f t="shared" si="42"/>
        <v>1548.3829999999996</v>
      </c>
      <c r="I43" s="6">
        <f t="shared" si="42"/>
        <v>1670.4469999999994</v>
      </c>
      <c r="J43" s="6">
        <f t="shared" si="42"/>
        <v>1784.3639999999996</v>
      </c>
      <c r="K43" s="6">
        <f t="shared" si="42"/>
        <v>1903.7509999999993</v>
      </c>
      <c r="L43" s="6">
        <f t="shared" si="42"/>
        <v>2019.0719999999994</v>
      </c>
      <c r="M43" s="7">
        <f t="shared" si="42"/>
        <v>2144.3359999999989</v>
      </c>
      <c r="N43" s="6">
        <f t="shared" si="34"/>
        <v>6630.253999999999</v>
      </c>
      <c r="O43" s="6">
        <f t="shared" si="35"/>
        <v>16152.223999999998</v>
      </c>
      <c r="P43" s="8" t="str">
        <f t="shared" si="41"/>
        <v>--</v>
      </c>
      <c r="Q43" s="8" t="str">
        <f t="shared" si="41"/>
        <v>--</v>
      </c>
    </row>
    <row r="44" spans="1:17" x14ac:dyDescent="0.2">
      <c r="A44" s="1" t="s">
        <v>24</v>
      </c>
      <c r="B44" s="6">
        <f t="shared" ref="B44:M44" si="43">B43-B10</f>
        <v>0</v>
      </c>
      <c r="C44" s="7">
        <f t="shared" si="43"/>
        <v>0</v>
      </c>
      <c r="D44" s="6">
        <f t="shared" si="43"/>
        <v>0</v>
      </c>
      <c r="E44" s="6">
        <f t="shared" si="43"/>
        <v>0</v>
      </c>
      <c r="F44" s="6">
        <f t="shared" si="43"/>
        <v>0</v>
      </c>
      <c r="G44" s="6">
        <f t="shared" si="43"/>
        <v>0</v>
      </c>
      <c r="H44" s="6">
        <f t="shared" si="43"/>
        <v>0</v>
      </c>
      <c r="I44" s="6">
        <f t="shared" si="43"/>
        <v>0</v>
      </c>
      <c r="J44" s="6">
        <f t="shared" si="43"/>
        <v>0</v>
      </c>
      <c r="K44" s="6">
        <f t="shared" si="43"/>
        <v>0</v>
      </c>
      <c r="L44" s="6">
        <f t="shared" si="43"/>
        <v>0</v>
      </c>
      <c r="M44" s="7">
        <f t="shared" si="43"/>
        <v>0</v>
      </c>
      <c r="N44" s="6">
        <f t="shared" si="34"/>
        <v>0</v>
      </c>
      <c r="O44" s="6">
        <f t="shared" si="35"/>
        <v>0</v>
      </c>
      <c r="P44" s="8" t="str">
        <f t="shared" si="41"/>
        <v>--</v>
      </c>
      <c r="Q44" s="8" t="str">
        <f t="shared" si="41"/>
        <v>--</v>
      </c>
    </row>
    <row r="45" spans="1:17" x14ac:dyDescent="0.2">
      <c r="A45" s="1" t="s">
        <v>10</v>
      </c>
      <c r="B45" s="9">
        <f>B11</f>
        <v>3.2146529136129101E-2</v>
      </c>
      <c r="C45" s="10">
        <f t="shared" ref="C45:M45" si="44">C11</f>
        <v>3.2371729511283087E-2</v>
      </c>
      <c r="D45" s="9">
        <f>D11</f>
        <v>3.4513453973519063E-2</v>
      </c>
      <c r="E45" s="9">
        <f t="shared" si="44"/>
        <v>3.5813591840143613E-2</v>
      </c>
      <c r="F45" s="9">
        <f t="shared" si="44"/>
        <v>3.6697014870994159E-2</v>
      </c>
      <c r="G45" s="9">
        <f t="shared" si="44"/>
        <v>3.7578278128272975E-2</v>
      </c>
      <c r="H45" s="9">
        <f t="shared" si="44"/>
        <v>3.8440836076013493E-2</v>
      </c>
      <c r="I45" s="9">
        <f t="shared" si="44"/>
        <v>3.9278447198122207E-2</v>
      </c>
      <c r="J45" s="9">
        <f t="shared" si="44"/>
        <v>3.9720950463787742E-2</v>
      </c>
      <c r="K45" s="9">
        <f t="shared" si="44"/>
        <v>3.9957676263843056E-2</v>
      </c>
      <c r="L45" s="9">
        <f t="shared" si="44"/>
        <v>4.0065838982385409E-2</v>
      </c>
      <c r="M45" s="10">
        <f t="shared" si="44"/>
        <v>4.0380524549329139E-2</v>
      </c>
      <c r="N45" s="8" t="str">
        <f>"--"</f>
        <v>--</v>
      </c>
      <c r="O45" s="8" t="str">
        <f>"--"</f>
        <v>--</v>
      </c>
      <c r="P45" s="11">
        <f>AVERAGE(D45:H45)</f>
        <v>3.6608634977788657E-2</v>
      </c>
      <c r="Q45" s="11">
        <f>AVERAGE(C45:M45)</f>
        <v>3.7710758350699453E-2</v>
      </c>
    </row>
    <row r="46" spans="1:17" x14ac:dyDescent="0.2"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  <c r="M46" s="7"/>
      <c r="N46" s="15"/>
      <c r="O46" s="6"/>
    </row>
    <row r="47" spans="1:17" ht="15.75" x14ac:dyDescent="0.25">
      <c r="A47" s="4" t="s">
        <v>11</v>
      </c>
      <c r="B47" s="13">
        <f t="shared" ref="B47:M47" si="45">B34-B38</f>
        <v>-1775.37</v>
      </c>
      <c r="C47" s="14">
        <f t="shared" si="45"/>
        <v>-1852.7030000000004</v>
      </c>
      <c r="D47" s="13">
        <f t="shared" si="45"/>
        <v>-1887.2029999999995</v>
      </c>
      <c r="E47" s="13">
        <f t="shared" si="45"/>
        <v>-2079.6579999999994</v>
      </c>
      <c r="F47" s="13">
        <f t="shared" si="45"/>
        <v>-2019.7149999999974</v>
      </c>
      <c r="G47" s="13">
        <f t="shared" si="45"/>
        <v>-2200.641999999998</v>
      </c>
      <c r="H47" s="13">
        <f t="shared" si="45"/>
        <v>-2285.6949999999988</v>
      </c>
      <c r="I47" s="13">
        <f t="shared" si="45"/>
        <v>-2439.4180000000006</v>
      </c>
      <c r="J47" s="13">
        <f t="shared" si="45"/>
        <v>-2780.7350000000015</v>
      </c>
      <c r="K47" s="13">
        <f t="shared" si="45"/>
        <v>-2818.4999999999991</v>
      </c>
      <c r="L47" s="13">
        <f t="shared" si="45"/>
        <v>-2779.0339999999987</v>
      </c>
      <c r="M47" s="14">
        <f t="shared" si="45"/>
        <v>-3115.3869999999988</v>
      </c>
      <c r="N47" s="13">
        <f t="shared" si="34"/>
        <v>-10472.912999999993</v>
      </c>
      <c r="O47" s="13">
        <f t="shared" si="35"/>
        <v>-24405.986999999994</v>
      </c>
      <c r="P47" s="24" t="str">
        <f t="shared" ref="P47:Q51" si="46">"--"</f>
        <v>--</v>
      </c>
      <c r="Q47" s="24" t="str">
        <f t="shared" si="46"/>
        <v>--</v>
      </c>
    </row>
    <row r="48" spans="1:17" ht="15.75" x14ac:dyDescent="0.25">
      <c r="A48" s="4" t="s">
        <v>25</v>
      </c>
      <c r="B48" s="13"/>
      <c r="C48" s="14"/>
      <c r="D48" s="13">
        <f t="shared" ref="D48:O48" si="47">D47-D13</f>
        <v>0</v>
      </c>
      <c r="E48" s="13">
        <f t="shared" si="47"/>
        <v>0</v>
      </c>
      <c r="F48" s="13">
        <f t="shared" si="47"/>
        <v>3.637978807091713E-12</v>
      </c>
      <c r="G48" s="13">
        <f t="shared" si="47"/>
        <v>0</v>
      </c>
      <c r="H48" s="13">
        <f t="shared" si="47"/>
        <v>0</v>
      </c>
      <c r="I48" s="13">
        <f t="shared" si="47"/>
        <v>0</v>
      </c>
      <c r="J48" s="13">
        <f t="shared" si="47"/>
        <v>0</v>
      </c>
      <c r="K48" s="13">
        <f t="shared" si="47"/>
        <v>0</v>
      </c>
      <c r="L48" s="13">
        <f t="shared" si="47"/>
        <v>0</v>
      </c>
      <c r="M48" s="14">
        <f t="shared" si="47"/>
        <v>0</v>
      </c>
      <c r="N48" s="13">
        <f t="shared" si="47"/>
        <v>0</v>
      </c>
      <c r="O48" s="13">
        <f t="shared" si="47"/>
        <v>0</v>
      </c>
      <c r="P48" s="24" t="str">
        <f t="shared" si="46"/>
        <v>--</v>
      </c>
      <c r="Q48" s="24" t="str">
        <f t="shared" si="46"/>
        <v>--</v>
      </c>
    </row>
    <row r="49" spans="1:17" ht="15.75" x14ac:dyDescent="0.25">
      <c r="A49" s="4" t="s">
        <v>27</v>
      </c>
      <c r="B49" s="13">
        <f t="shared" ref="B49:M49" si="48">B47+B43</f>
        <v>-805.4319999999999</v>
      </c>
      <c r="C49" s="14">
        <f t="shared" si="48"/>
        <v>-813.72700000000032</v>
      </c>
      <c r="D49" s="13">
        <f t="shared" si="48"/>
        <v>-779.4879999999996</v>
      </c>
      <c r="E49" s="13">
        <f t="shared" si="48"/>
        <v>-861.83399999999938</v>
      </c>
      <c r="F49" s="13">
        <f t="shared" si="48"/>
        <v>-695.21899999999755</v>
      </c>
      <c r="G49" s="13">
        <f t="shared" si="48"/>
        <v>-768.80599999999868</v>
      </c>
      <c r="H49" s="13">
        <f t="shared" si="48"/>
        <v>-737.31199999999922</v>
      </c>
      <c r="I49" s="13">
        <f t="shared" si="48"/>
        <v>-768.97100000000114</v>
      </c>
      <c r="J49" s="13">
        <f t="shared" si="48"/>
        <v>-996.37100000000191</v>
      </c>
      <c r="K49" s="13">
        <f t="shared" si="48"/>
        <v>-914.7489999999998</v>
      </c>
      <c r="L49" s="13">
        <f>L47+L43</f>
        <v>-759.96199999999931</v>
      </c>
      <c r="M49" s="14">
        <f t="shared" si="48"/>
        <v>-971.05099999999993</v>
      </c>
      <c r="N49" s="13">
        <f>SUM(D49:H49)</f>
        <v>-3842.6589999999942</v>
      </c>
      <c r="O49" s="13">
        <f>SUM(D49:M49)</f>
        <v>-8253.7629999999972</v>
      </c>
      <c r="P49" s="24" t="str">
        <f t="shared" ref="P49:Q49" si="49">"--"</f>
        <v>--</v>
      </c>
      <c r="Q49" s="24" t="str">
        <f t="shared" si="49"/>
        <v>--</v>
      </c>
    </row>
    <row r="50" spans="1:17" ht="15.75" x14ac:dyDescent="0.25">
      <c r="A50" s="1" t="s">
        <v>12</v>
      </c>
      <c r="B50" s="13"/>
      <c r="C50" s="7">
        <f>C15</f>
        <v>70.060000000002219</v>
      </c>
      <c r="D50" s="6">
        <f>D15</f>
        <v>22.151999999996406</v>
      </c>
      <c r="E50" s="6">
        <f>E15</f>
        <v>8.5670000000054642</v>
      </c>
      <c r="F50" s="6">
        <f>F15</f>
        <v>-9.7030000000049768</v>
      </c>
      <c r="G50" s="6">
        <f t="shared" ref="G50:M50" si="50">G15</f>
        <v>-23.759999999994761</v>
      </c>
      <c r="H50" s="6">
        <f t="shared" si="50"/>
        <v>-36.997999999999593</v>
      </c>
      <c r="I50" s="6">
        <f t="shared" si="50"/>
        <v>-45.264000000004671</v>
      </c>
      <c r="J50" s="6">
        <f t="shared" si="50"/>
        <v>-59.038000000000466</v>
      </c>
      <c r="K50" s="6">
        <f t="shared" si="50"/>
        <v>-68.833999999997104</v>
      </c>
      <c r="L50" s="6">
        <f t="shared" si="50"/>
        <v>-69.664000000004307</v>
      </c>
      <c r="M50" s="7">
        <f t="shared" si="50"/>
        <v>-66.218999999995503</v>
      </c>
      <c r="N50" s="8" t="str">
        <f t="shared" ref="N50:O52" si="51">"--"</f>
        <v>--</v>
      </c>
      <c r="O50" s="8" t="str">
        <f t="shared" si="51"/>
        <v>--</v>
      </c>
      <c r="P50" s="8" t="str">
        <f t="shared" si="46"/>
        <v>--</v>
      </c>
      <c r="Q50" s="8" t="str">
        <f t="shared" si="46"/>
        <v>--</v>
      </c>
    </row>
    <row r="51" spans="1:17" x14ac:dyDescent="0.2">
      <c r="A51" s="1" t="s">
        <v>13</v>
      </c>
      <c r="B51" s="6">
        <f>B16</f>
        <v>30172.401999999998</v>
      </c>
      <c r="C51" s="7">
        <f>B51+C38-C34+C50</f>
        <v>32095.165000000001</v>
      </c>
      <c r="D51" s="6">
        <f>C51+D38-D34+D50</f>
        <v>34004.519999999997</v>
      </c>
      <c r="E51" s="6">
        <f t="shared" ref="E51:M51" si="52">D51+E38-E34+E50</f>
        <v>36092.744999999995</v>
      </c>
      <c r="F51" s="6">
        <f t="shared" si="52"/>
        <v>38102.756999999983</v>
      </c>
      <c r="G51" s="6">
        <f t="shared" si="52"/>
        <v>40279.638999999988</v>
      </c>
      <c r="H51" s="6">
        <f t="shared" si="52"/>
        <v>42528.335999999988</v>
      </c>
      <c r="I51" s="6">
        <f t="shared" si="52"/>
        <v>44922.489999999983</v>
      </c>
      <c r="J51" s="6">
        <f t="shared" si="52"/>
        <v>47644.186999999984</v>
      </c>
      <c r="K51" s="6">
        <f t="shared" si="52"/>
        <v>50393.852999999988</v>
      </c>
      <c r="L51" s="6">
        <f t="shared" si="52"/>
        <v>53103.222999999976</v>
      </c>
      <c r="M51" s="7">
        <f t="shared" si="52"/>
        <v>56152.390999999981</v>
      </c>
      <c r="N51" s="8" t="str">
        <f t="shared" si="51"/>
        <v>--</v>
      </c>
      <c r="O51" s="8" t="str">
        <f t="shared" si="51"/>
        <v>--</v>
      </c>
      <c r="P51" s="8" t="str">
        <f t="shared" si="46"/>
        <v>--</v>
      </c>
      <c r="Q51" s="8" t="str">
        <f t="shared" si="46"/>
        <v>--</v>
      </c>
    </row>
    <row r="52" spans="1:17" x14ac:dyDescent="0.2">
      <c r="A52" s="1" t="s">
        <v>4</v>
      </c>
      <c r="B52" s="15">
        <f t="shared" ref="B52:M52" si="53">B51/B54</f>
        <v>0.99472391119291814</v>
      </c>
      <c r="C52" s="16">
        <f t="shared" si="53"/>
        <v>1.0061005048946403</v>
      </c>
      <c r="D52" s="15">
        <f t="shared" si="53"/>
        <v>1.0207322613301808</v>
      </c>
      <c r="E52" s="15">
        <f t="shared" si="53"/>
        <v>1.0412071708198838</v>
      </c>
      <c r="F52" s="15">
        <f t="shared" si="53"/>
        <v>1.0581631927741402</v>
      </c>
      <c r="G52" s="15">
        <f t="shared" si="53"/>
        <v>1.0773218028479274</v>
      </c>
      <c r="H52" s="15">
        <f t="shared" si="53"/>
        <v>1.0957988508619336</v>
      </c>
      <c r="I52" s="15">
        <f t="shared" si="53"/>
        <v>1.115421945024285</v>
      </c>
      <c r="J52" s="15">
        <f t="shared" si="53"/>
        <v>1.1399970170046263</v>
      </c>
      <c r="K52" s="15">
        <f t="shared" si="53"/>
        <v>1.1619472877900148</v>
      </c>
      <c r="L52" s="15">
        <f t="shared" si="53"/>
        <v>1.17986731146642</v>
      </c>
      <c r="M52" s="16">
        <f t="shared" si="53"/>
        <v>1.2021978507492628</v>
      </c>
      <c r="N52" s="8" t="str">
        <f t="shared" si="51"/>
        <v>--</v>
      </c>
      <c r="O52" s="8" t="str">
        <f t="shared" si="51"/>
        <v>--</v>
      </c>
      <c r="P52" s="9">
        <f>AVERAGE(D52:H52)</f>
        <v>1.0586446557268132</v>
      </c>
      <c r="Q52" s="9">
        <f>AVERAGE(C52:M52)</f>
        <v>1.0998868359603016</v>
      </c>
    </row>
    <row r="53" spans="1:17" x14ac:dyDescent="0.2">
      <c r="B53" s="9"/>
      <c r="C53" s="10"/>
      <c r="D53" s="9"/>
      <c r="E53" s="9"/>
      <c r="F53" s="9"/>
      <c r="G53" s="9"/>
      <c r="H53" s="9"/>
      <c r="I53" s="9"/>
      <c r="J53" s="9"/>
      <c r="K53" s="9"/>
      <c r="L53" s="9"/>
      <c r="M53" s="10"/>
    </row>
    <row r="54" spans="1:17" x14ac:dyDescent="0.2">
      <c r="A54" s="1" t="s">
        <v>14</v>
      </c>
      <c r="B54" s="6">
        <f t="shared" ref="B54:M54" si="54">B55*B57/100</f>
        <v>30332.43864</v>
      </c>
      <c r="C54" s="7">
        <f t="shared" si="54"/>
        <v>31900.555505000004</v>
      </c>
      <c r="D54" s="6">
        <f t="shared" si="54"/>
        <v>33313.848585217202</v>
      </c>
      <c r="E54" s="6">
        <f t="shared" si="54"/>
        <v>34664.326189358915</v>
      </c>
      <c r="F54" s="6">
        <f t="shared" si="54"/>
        <v>36008.39384717933</v>
      </c>
      <c r="G54" s="6">
        <f t="shared" si="54"/>
        <v>37388.678938381963</v>
      </c>
      <c r="H54" s="6">
        <f t="shared" si="54"/>
        <v>38810.349149890098</v>
      </c>
      <c r="I54" s="6">
        <f t="shared" si="54"/>
        <v>40273.987974140073</v>
      </c>
      <c r="J54" s="6">
        <f t="shared" si="54"/>
        <v>41793.255850077927</v>
      </c>
      <c r="K54" s="6">
        <f t="shared" si="54"/>
        <v>43370.17137485421</v>
      </c>
      <c r="L54" s="6">
        <f t="shared" si="54"/>
        <v>45007.792388111549</v>
      </c>
      <c r="M54" s="7">
        <f t="shared" si="54"/>
        <v>46708.111285512059</v>
      </c>
      <c r="N54" s="6">
        <f>SUM(D54:H54)</f>
        <v>180185.59671002752</v>
      </c>
      <c r="O54" s="6">
        <f>SUM(D54:M54)</f>
        <v>397338.91558272328</v>
      </c>
      <c r="P54" s="8" t="str">
        <f>"--"</f>
        <v>--</v>
      </c>
      <c r="Q54" s="8" t="str">
        <f>"--"</f>
        <v>--</v>
      </c>
    </row>
    <row r="55" spans="1:17" x14ac:dyDescent="0.2">
      <c r="A55" s="1" t="s">
        <v>15</v>
      </c>
      <c r="B55" s="6">
        <f>B20</f>
        <v>23717.599999999999</v>
      </c>
      <c r="C55" s="7">
        <f>C20</f>
        <v>24259.9</v>
      </c>
      <c r="D55" s="6">
        <f t="shared" ref="D55:M55" si="55">C55*(1+D56)</f>
        <v>24736.799999999999</v>
      </c>
      <c r="E55" s="6">
        <f t="shared" si="55"/>
        <v>25185.5</v>
      </c>
      <c r="F55" s="6">
        <f t="shared" si="55"/>
        <v>25627.700000000004</v>
      </c>
      <c r="G55" s="6">
        <f t="shared" si="55"/>
        <v>26083.700000000004</v>
      </c>
      <c r="H55" s="6">
        <f t="shared" si="55"/>
        <v>26548.000000000004</v>
      </c>
      <c r="I55" s="6">
        <f t="shared" si="55"/>
        <v>27015.9</v>
      </c>
      <c r="J55" s="6">
        <f t="shared" si="55"/>
        <v>27492.6</v>
      </c>
      <c r="K55" s="6">
        <f t="shared" si="55"/>
        <v>27979.3</v>
      </c>
      <c r="L55" s="6">
        <f t="shared" si="55"/>
        <v>28475.100000000002</v>
      </c>
      <c r="M55" s="7">
        <f t="shared" si="55"/>
        <v>28978.800000000003</v>
      </c>
      <c r="N55" s="8" t="str">
        <f t="shared" ref="N55:O58" si="56">"--"</f>
        <v>--</v>
      </c>
      <c r="O55" s="8" t="str">
        <f t="shared" si="56"/>
        <v>--</v>
      </c>
      <c r="P55" s="8" t="str">
        <f>"--"</f>
        <v>--</v>
      </c>
      <c r="Q55" s="8" t="str">
        <f>"--"</f>
        <v>--</v>
      </c>
    </row>
    <row r="56" spans="1:17" x14ac:dyDescent="0.2">
      <c r="A56" s="1" t="s">
        <v>16</v>
      </c>
      <c r="C56" s="10">
        <f>C23</f>
        <v>2.818E-2</v>
      </c>
      <c r="D56" s="9">
        <f t="shared" ref="D56:M56" si="57">D21+$B$29</f>
        <v>1.9657954072358041E-2</v>
      </c>
      <c r="E56" s="9">
        <f t="shared" si="57"/>
        <v>1.8138967045050247E-2</v>
      </c>
      <c r="F56" s="9">
        <f t="shared" si="57"/>
        <v>1.7557721704949403E-2</v>
      </c>
      <c r="G56" s="9">
        <f t="shared" si="57"/>
        <v>1.77932471505442E-2</v>
      </c>
      <c r="H56" s="9">
        <f t="shared" si="57"/>
        <v>1.7800388748528739E-2</v>
      </c>
      <c r="I56" s="9">
        <f t="shared" si="57"/>
        <v>1.76246798252222E-2</v>
      </c>
      <c r="J56" s="9">
        <f t="shared" si="57"/>
        <v>1.7645164514230371E-2</v>
      </c>
      <c r="K56" s="9">
        <f t="shared" si="57"/>
        <v>1.7702945519885382E-2</v>
      </c>
      <c r="L56" s="9">
        <f t="shared" si="57"/>
        <v>1.7720243179779382E-2</v>
      </c>
      <c r="M56" s="10">
        <f t="shared" si="57"/>
        <v>1.7689138931908932E-2</v>
      </c>
      <c r="N56" s="8" t="str">
        <f t="shared" si="56"/>
        <v>--</v>
      </c>
      <c r="O56" s="8" t="str">
        <f t="shared" si="56"/>
        <v>--</v>
      </c>
      <c r="P56" s="11">
        <f>(H55/C55)^(1/5)-1</f>
        <v>1.8189374396647473E-2</v>
      </c>
      <c r="Q56" s="11">
        <f>(M55/C55)^(1/10)-1</f>
        <v>1.7932871769911207E-2</v>
      </c>
    </row>
    <row r="57" spans="1:17" x14ac:dyDescent="0.2">
      <c r="A57" s="1" t="s">
        <v>26</v>
      </c>
      <c r="B57" s="17">
        <f>B22</f>
        <v>127.89</v>
      </c>
      <c r="C57" s="18">
        <f>C22</f>
        <v>131.495</v>
      </c>
      <c r="D57" s="17">
        <f t="shared" ref="D57:M57" si="58">C57*(1+D58)</f>
        <v>134.67323415000001</v>
      </c>
      <c r="E57" s="17">
        <f t="shared" si="58"/>
        <v>137.63604530130002</v>
      </c>
      <c r="F57" s="17">
        <f t="shared" si="58"/>
        <v>140.50575684583214</v>
      </c>
      <c r="G57" s="17">
        <f t="shared" si="58"/>
        <v>143.34116301898104</v>
      </c>
      <c r="H57" s="17">
        <f t="shared" si="58"/>
        <v>146.18935192816821</v>
      </c>
      <c r="I57" s="17">
        <f t="shared" si="58"/>
        <v>149.07512973523026</v>
      </c>
      <c r="J57" s="17">
        <f t="shared" si="58"/>
        <v>152.01638204490635</v>
      </c>
      <c r="K57" s="17">
        <f t="shared" si="58"/>
        <v>155.0080644435501</v>
      </c>
      <c r="L57" s="17">
        <f t="shared" si="58"/>
        <v>158.06017323244359</v>
      </c>
      <c r="M57" s="18">
        <f t="shared" si="58"/>
        <v>161.18028105205204</v>
      </c>
      <c r="N57" s="8" t="str">
        <f t="shared" si="56"/>
        <v>--</v>
      </c>
      <c r="O57" s="8" t="str">
        <f t="shared" si="56"/>
        <v>--</v>
      </c>
      <c r="P57" s="8" t="str">
        <f>"--"</f>
        <v>--</v>
      </c>
      <c r="Q57" s="8" t="str">
        <f>"--"</f>
        <v>--</v>
      </c>
    </row>
    <row r="58" spans="1:17" x14ac:dyDescent="0.2">
      <c r="A58" s="1" t="s">
        <v>16</v>
      </c>
      <c r="C58" s="10">
        <f>C23</f>
        <v>2.818E-2</v>
      </c>
      <c r="D58" s="9">
        <f>D23</f>
        <v>2.4170000000000001E-2</v>
      </c>
      <c r="E58" s="9">
        <f t="shared" ref="E58:M58" si="59">E23</f>
        <v>2.1999999999999999E-2</v>
      </c>
      <c r="F58" s="9">
        <f t="shared" si="59"/>
        <v>2.085E-2</v>
      </c>
      <c r="G58" s="9">
        <f t="shared" si="59"/>
        <v>2.018E-2</v>
      </c>
      <c r="H58" s="9">
        <f t="shared" si="59"/>
        <v>1.9869999999999999E-2</v>
      </c>
      <c r="I58" s="9">
        <f t="shared" si="59"/>
        <v>1.9740000000000001E-2</v>
      </c>
      <c r="J58" s="9">
        <f t="shared" si="59"/>
        <v>1.9730000000000001E-2</v>
      </c>
      <c r="K58" s="9">
        <f t="shared" si="59"/>
        <v>1.968E-2</v>
      </c>
      <c r="L58" s="9">
        <f t="shared" si="59"/>
        <v>1.9689999999999999E-2</v>
      </c>
      <c r="M58" s="10">
        <f t="shared" si="59"/>
        <v>1.9740000000000001E-2</v>
      </c>
      <c r="N58" s="8" t="str">
        <f t="shared" si="56"/>
        <v>--</v>
      </c>
      <c r="O58" s="8" t="str">
        <f t="shared" si="56"/>
        <v>--</v>
      </c>
      <c r="P58" s="11">
        <f>(H57/C57)^(1/5)-1</f>
        <v>2.1412810110676528E-2</v>
      </c>
      <c r="Q58" s="11">
        <f>(M57/C57)^(1/10)-1</f>
        <v>2.0564052248688736E-2</v>
      </c>
    </row>
    <row r="59" spans="1:17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7" x14ac:dyDescent="0.2">
      <c r="D60" s="6"/>
    </row>
  </sheetData>
  <mergeCells count="4">
    <mergeCell ref="N32:O32"/>
    <mergeCell ref="P32:Q32"/>
    <mergeCell ref="N1:O1"/>
    <mergeCell ref="P1:Q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60b61-1388-4600-87b5-1925c597766f" xsi:nil="true"/>
    <lcf76f155ced4ddcb4097134ff3c332f xmlns="9304b2b3-a261-4631-a468-64c167f76389">
      <Terms xmlns="http://schemas.microsoft.com/office/infopath/2007/PartnerControls"/>
    </lcf76f155ced4ddcb4097134ff3c332f>
    <Order0 xmlns="9304b2b3-a261-4631-a468-64c167f763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CAED6F44C114D96419A6779958C7B" ma:contentTypeVersion="13" ma:contentTypeDescription="Create a new document." ma:contentTypeScope="" ma:versionID="b8d26920c52f94dfa0f82a1ba2eacc44">
  <xsd:schema xmlns:xsd="http://www.w3.org/2001/XMLSchema" xmlns:xs="http://www.w3.org/2001/XMLSchema" xmlns:p="http://schemas.microsoft.com/office/2006/metadata/properties" xmlns:ns2="9304b2b3-a261-4631-a468-64c167f76389" xmlns:ns3="aed60b61-1388-4600-87b5-1925c597766f" targetNamespace="http://schemas.microsoft.com/office/2006/metadata/properties" ma:root="true" ma:fieldsID="55ce2ca014548d3ce01dac32a7123b38" ns2:_="" ns3:_="">
    <xsd:import namespace="9304b2b3-a261-4631-a468-64c167f76389"/>
    <xsd:import namespace="aed60b61-1388-4600-87b5-1925c597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4b2b3-a261-4631-a468-64c167f7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bfb405-5118-488b-9c85-8530c2d82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Order0" ma:index="20" nillable="true" ma:displayName="Order" ma:format="Dropdown" ma:internalName="Order0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60b61-1388-4600-87b5-1925c59776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d1f9dc-17f7-4827-b000-769fbcbf0064}" ma:internalName="TaxCatchAll" ma:showField="CatchAllData" ma:web="aed60b61-1388-4600-87b5-1925c597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721E0-5AFA-4CD4-9AE5-37790A5F9730}">
  <ds:schemaRefs>
    <ds:schemaRef ds:uri="http://schemas.microsoft.com/office/2006/metadata/properties"/>
    <ds:schemaRef ds:uri="http://schemas.microsoft.com/office/infopath/2007/PartnerControls"/>
    <ds:schemaRef ds:uri="aed60b61-1388-4600-87b5-1925c597766f"/>
    <ds:schemaRef ds:uri="9304b2b3-a261-4631-a468-64c167f76389"/>
  </ds:schemaRefs>
</ds:datastoreItem>
</file>

<file path=customXml/itemProps2.xml><?xml version="1.0" encoding="utf-8"?>
<ds:datastoreItem xmlns:ds="http://schemas.openxmlformats.org/officeDocument/2006/customXml" ds:itemID="{53426992-9025-47AA-892C-093BE5296C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DDD208-F733-4B08-AC3A-D35DC1FF0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04b2b3-a261-4631-a468-64c167f76389"/>
    <ds:schemaRef ds:uri="aed60b61-1388-4600-87b5-1925c5977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</dc:creator>
  <cp:keywords/>
  <dc:description/>
  <cp:lastModifiedBy>Parker Sheppard</cp:lastModifiedBy>
  <cp:revision/>
  <dcterms:created xsi:type="dcterms:W3CDTF">2025-09-02T15:25:42Z</dcterms:created>
  <dcterms:modified xsi:type="dcterms:W3CDTF">2026-09-04T19:12:31Z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0x010100CFFCAED6F44C114D96419A6779958C7B</vt:lpwstr>
  </property>
  <property fmtid="{D5CDD505-2E9C-101B-9397-08002B2CF9AE}" pid="3" name="MediaServiceImageTags">
    <vt:lpwstr/>
  </property>
</Properties>
</file>